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" sheetId="4" r:id="rId1"/>
  </sheets>
  <calcPr calcId="125725"/>
</workbook>
</file>

<file path=xl/calcChain.xml><?xml version="1.0" encoding="utf-8"?>
<calcChain xmlns="http://schemas.openxmlformats.org/spreadsheetml/2006/main">
  <c r="L75" i="4"/>
  <c r="K75"/>
  <c r="H75"/>
  <c r="D75" s="1"/>
  <c r="D74"/>
  <c r="L73"/>
  <c r="K73"/>
  <c r="H73"/>
  <c r="D72"/>
  <c r="H71"/>
  <c r="D71"/>
  <c r="L70"/>
  <c r="K70"/>
  <c r="H70"/>
  <c r="D70"/>
  <c r="L69"/>
  <c r="K69"/>
  <c r="H69"/>
  <c r="D69"/>
  <c r="D68"/>
  <c r="D67"/>
  <c r="D66"/>
  <c r="L65"/>
  <c r="K65"/>
  <c r="H65"/>
  <c r="D65" s="1"/>
  <c r="D64"/>
  <c r="H63"/>
  <c r="D63" s="1"/>
  <c r="D62"/>
  <c r="L61"/>
  <c r="K61"/>
  <c r="H61"/>
  <c r="D60"/>
  <c r="D59"/>
  <c r="D58"/>
  <c r="L57"/>
  <c r="K57"/>
  <c r="H57"/>
  <c r="D57"/>
  <c r="D56"/>
  <c r="D55"/>
  <c r="L54"/>
  <c r="K54"/>
  <c r="H54"/>
  <c r="D54"/>
  <c r="D53"/>
  <c r="L52"/>
  <c r="K52"/>
  <c r="H52"/>
  <c r="D52" s="1"/>
  <c r="D51"/>
  <c r="D50"/>
  <c r="D49"/>
  <c r="H48"/>
  <c r="D48" s="1"/>
  <c r="H41"/>
  <c r="D41" s="1"/>
  <c r="H40"/>
  <c r="D40" s="1"/>
  <c r="H39"/>
  <c r="D39" s="1"/>
  <c r="H38"/>
  <c r="D38" s="1"/>
  <c r="H37"/>
  <c r="D37" s="1"/>
  <c r="H36"/>
  <c r="D36" s="1"/>
  <c r="H35"/>
  <c r="D35" s="1"/>
  <c r="H34"/>
  <c r="D34" s="1"/>
  <c r="H33"/>
  <c r="D33" s="1"/>
  <c r="H32"/>
  <c r="D32" s="1"/>
  <c r="H31"/>
  <c r="D31" s="1"/>
  <c r="H30"/>
  <c r="D30" s="1"/>
  <c r="H29"/>
  <c r="D29" s="1"/>
  <c r="H28"/>
  <c r="D28" s="1"/>
  <c r="H25"/>
  <c r="D25" s="1"/>
  <c r="H24"/>
  <c r="D24" s="1"/>
  <c r="L23"/>
  <c r="K23"/>
  <c r="H23"/>
  <c r="D23" s="1"/>
  <c r="H22"/>
  <c r="D22" s="1"/>
  <c r="H21"/>
  <c r="D21" s="1"/>
  <c r="L20"/>
  <c r="K20"/>
  <c r="H20"/>
  <c r="H19"/>
  <c r="D19" s="1"/>
  <c r="H18"/>
  <c r="D18" s="1"/>
  <c r="H17"/>
  <c r="D17" s="1"/>
  <c r="H16"/>
  <c r="D16" s="1"/>
  <c r="H15"/>
  <c r="D15" s="1"/>
  <c r="H14"/>
  <c r="D14" s="1"/>
  <c r="H13"/>
  <c r="D13" s="1"/>
  <c r="H12"/>
  <c r="D12" s="1"/>
  <c r="H11"/>
  <c r="D11" s="1"/>
  <c r="D61" l="1"/>
  <c r="D73"/>
  <c r="D20"/>
</calcChain>
</file>

<file path=xl/sharedStrings.xml><?xml version="1.0" encoding="utf-8"?>
<sst xmlns="http://schemas.openxmlformats.org/spreadsheetml/2006/main" count="346" uniqueCount="140">
  <si>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</si>
  <si>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</si>
  <si>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</si>
  <si>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</si>
  <si>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</si>
  <si>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</si>
  <si>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</si>
  <si>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</si>
  <si>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</si>
  <si>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</si>
  <si>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</si>
  <si>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</si>
  <si>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</si>
  <si>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</si>
  <si>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</si>
  <si>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</si>
  <si>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</si>
  <si>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</si>
  <si>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</si>
  <si>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тыс. руб.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</si>
  <si>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</si>
  <si>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</si>
  <si>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</si>
  <si>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</si>
  <si>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</si>
  <si>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</si>
  <si>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</si>
  <si>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</si>
  <si>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</si>
  <si>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</si>
  <si>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6.1</t>
  </si>
  <si>
    <t>7.1</t>
  </si>
  <si>
    <t>8.1</t>
  </si>
  <si>
    <t>9</t>
  </si>
  <si>
    <t>9.1</t>
  </si>
  <si>
    <t>10.1</t>
  </si>
  <si>
    <t>13.1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</si>
  <si>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</si>
  <si>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</si>
  <si>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</si>
  <si>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</si>
  <si>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</si>
  <si>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</si>
  <si>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№ п/п</t>
  </si>
  <si>
    <t>7</t>
  </si>
  <si>
    <t>8</t>
  </si>
  <si>
    <t>10</t>
  </si>
  <si>
    <t>11</t>
  </si>
  <si>
    <t>12</t>
  </si>
  <si>
    <t>13</t>
  </si>
  <si>
    <t>№п/п</t>
  </si>
  <si>
    <t>тыс.руб.</t>
  </si>
  <si>
    <t xml:space="preserve">Предложения по
решению проблемы
(совершенствованию законодательства о
контрактной системе)
</t>
  </si>
  <si>
    <t>тыс. рублей</t>
  </si>
  <si>
    <t>Наименование и реквизиты нормативного правового акта</t>
  </si>
  <si>
    <t>Краткое описание нормативного правового акта</t>
  </si>
  <si>
    <t xml:space="preserve">Всего объявлено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</si>
  <si>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Всего проведено процедур закупок, с полным или частичным финансированием за счет средств межбюджетных трансфертов из бюджета Республики Башкортостан, в том числе:</t>
  </si>
  <si>
    <t>7.2</t>
  </si>
  <si>
    <t>7.3</t>
  </si>
  <si>
    <t>Суммарная начальная цена контрактов и договоров по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</si>
  <si>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цена контрактов и договоров по фактически  проведенным процедурам закупок (лотов) с полным или частичным финансированием за счет средств межбюджетных трансфертов из бюджета Республики Башкортостан, из них:</t>
  </si>
  <si>
    <t xml:space="preserve">Наименование и краткое описание
 проблемы
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</si>
  <si>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</si>
  <si>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</si>
  <si>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</si>
  <si>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</si>
  <si>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</si>
  <si>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</si>
  <si>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</si>
  <si>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</si>
  <si>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</si>
  <si>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</si>
  <si>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</si>
  <si>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</si>
  <si>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</si>
  <si>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</si>
  <si>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</si>
  <si>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</si>
  <si>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</si>
  <si>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</si>
  <si>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</si>
  <si>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</si>
  <si>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</si>
  <si>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>Общее годовое количество закупок,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в том числе:</t>
  </si>
  <si>
    <t>Количество закупок,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</si>
  <si>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>Суммарная начальная (максимальная) цена контрактов по закупкам,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из них:</t>
  </si>
  <si>
    <t>Планируемый объем финансирования за счет средств межбюджетных трансфертов из бюджета Республики Башкортостан</t>
  </si>
  <si>
    <t>Суммарная начальная (максимальная) цена контрактов по закупкам,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</si>
  <si>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Объявлено повторных процедур закупок (лотов) с полным или частичным финансированием за счет средств межбюджетных трансфертов из бюджета Республики Башкортоста, в том числе: </t>
  </si>
  <si>
    <t>Количество несостоявшихся процедур закупок (лотов)</t>
  </si>
  <si>
    <t>Количество несостоявшихся процедур закупок (лотов), которые не привели к заключению контрактов</t>
  </si>
  <si>
    <t xml:space="preserve">Суммарная начальная цена контрактов и договоров по повторно объявленным процедурам закупок (лотов) с полным или частичным финансированием за счет средств межбюджетных трансфертов из бюджета Республики Башкортостан, в том числе: </t>
  </si>
  <si>
    <t>Объем финансирования за счет средств межбюджетных трансфертов из бюджета Республики Башкортостан</t>
  </si>
  <si>
    <t>Суммарная начальная цена контрактов по результатам несостоявшихся конкурсов, аукционов, запросов котировок, запросов предложений (лотов)</t>
  </si>
  <si>
    <t>Суммарная начальная цена контрактов по результатам несостоявшихся конкурсов, аукционов, запросов котировок, запросов предложений, которые не привели к заключению контрактов (лотов)</t>
  </si>
  <si>
    <t>Количество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</si>
  <si>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Информация о реализации законодательства о контрактной системе в сфере закупок </t>
  </si>
  <si>
    <t xml:space="preserve">Работу ЕИС необходимо привести в соответствии с действующим законодательством о контрактной системе </t>
  </si>
  <si>
    <t>II. Перечень муниципальных нормативных правовых актов   принятых в развитие контрактной системы в сфере закупок</t>
  </si>
  <si>
    <t xml:space="preserve">I. Информация о  проблемах, проявившихся при реализации законодательства о контрактной системе в сфере закупок
</t>
  </si>
  <si>
    <t>II. Информация об осуществлении муниципальных закупок за счет межбюджетных трансфертов из бюджета Республики Башкортостан</t>
  </si>
  <si>
    <t xml:space="preserve">Постановление администрации городского округа город Октябрьский Республики Башкортостан от 05.04.2019 №1393 "Об утверждении Порядка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Башкортостан" </t>
  </si>
  <si>
    <t>Утвержден Порядк формирования, утверждения и ведения планов закупок товаров, работ, услуг для обеспечения нужд городского округа город Октябрьский Республики Башкортостан</t>
  </si>
  <si>
    <t>http://www.oktadm.ru/search</t>
  </si>
  <si>
    <t xml:space="preserve">Постановление администрации городского округа город Октябрьский Республики Башкортостан от 05.04.2019 №1392 "О внесении изменений в Порядок формирования, утверждения и ведения плана-графика закупок товаров, работ, услуг для обеспечения муниципальных нужд городского округа город Октябрьский Республики Башкортостан, утвержденный постановлением администрации городского округа город Октябрьский Республики Башкортостан от 16.10.2015 №4733" </t>
  </si>
  <si>
    <t>Внесены изменения в Порядок формирования, утверждения и ведения плана-графика закупок товаров, работ, услуг для обеспечения муниципальных нужд городского округа город Октябрьский Республики Башкортостан</t>
  </si>
  <si>
    <t>Ссылка</t>
  </si>
  <si>
    <t>Согласно статье 83.2 Федерального закона №44-ФЗ заключение контракта по результатам электронной процедуры происходит в единой информационной системе (далее – ЕИС). В Федеральном законе прописаны сроки направления и подписания проекта контракта и контракта заказчиком и победителем электронной процедуры. Контракт может быть заключен не ранее чем через десять (семь) дней с даты размещения в ЕИС протоколов. В настоящее время возникают проблемы при подписании контракта по результатам электронной процедуры в ЕИС. В ЕИС не выдерживаются сроки подписания контрактов, установленные законодательством. В ЕИС отсутствует блокировка подписания контракта  ранее установленного законодательством срока</t>
  </si>
  <si>
    <t>4.1.1</t>
  </si>
  <si>
    <r>
      <t xml:space="preserve">Количество </t>
    </r>
    <r>
      <rPr>
        <b/>
        <sz val="11"/>
        <rFont val="Times New Roman"/>
        <family val="1"/>
        <charset val="204"/>
      </rPr>
      <t>несостоявшихся способов</t>
    </r>
    <r>
      <rPr>
        <sz val="11"/>
        <rFont val="Times New Roman"/>
        <family val="1"/>
        <charset val="204"/>
      </rPr>
      <t xml:space="preserve"> определения поставщиков (подрядчиков, исполнителей) (лотов)</t>
    </r>
  </si>
  <si>
    <r>
      <t>Количество</t>
    </r>
    <r>
      <rPr>
        <b/>
        <sz val="11"/>
        <rFont val="Times New Roman"/>
        <family val="1"/>
        <charset val="204"/>
      </rPr>
      <t xml:space="preserve"> несостоявшихся способов </t>
    </r>
    <r>
      <rPr>
        <sz val="11"/>
        <rFont val="Times New Roman"/>
        <family val="1"/>
        <charset val="204"/>
      </rPr>
      <t xml:space="preserve">определения поставщиков (подрядчиков, исполнителей) (лотов), которые </t>
    </r>
    <r>
      <rPr>
        <b/>
        <sz val="11"/>
        <rFont val="Times New Roman"/>
        <family val="1"/>
        <charset val="204"/>
      </rPr>
      <t>не привели к заключению контрактов</t>
    </r>
  </si>
  <si>
    <r>
      <t xml:space="preserve">Суммарная начальная цена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</si>
  <si>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Суммарная начальная цена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предложений,  которые </t>
    </r>
    <r>
      <rPr>
        <b/>
        <sz val="11"/>
        <rFont val="Times New Roman"/>
        <family val="1"/>
        <charset val="204"/>
      </rPr>
      <t>не привели к заключению контрактов</t>
    </r>
    <r>
      <rPr>
        <sz val="11"/>
        <rFont val="Times New Roman"/>
        <family val="1"/>
        <charset val="204"/>
      </rPr>
      <t>.</t>
    </r>
  </si>
  <si>
    <r>
      <t xml:space="preserve">количество заключенных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</si>
  <si>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заявок, поданных для участия в способах определения поставщиков (подрядчиков, исполнителей), </t>
    </r>
    <r>
      <rPr>
        <b/>
        <sz val="11"/>
        <rFont val="Times New Roman"/>
        <family val="1"/>
        <charset val="204"/>
      </rPr>
      <t>признанных несостоявшимися, которые не привели к заключению контрактов</t>
    </r>
  </si>
  <si>
    <r>
      <t xml:space="preserve">общая стоимость заключенных контрактов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конкурсов, аукционов (лотов), запросов котировок, запросов предложений</t>
    </r>
  </si>
  <si>
    <r>
      <t xml:space="preserve">Количество заключенных контрактов с СМП, СОНО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</si>
  <si>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Стоимость заключенных контрактов с СМП, СОНО по результатам </t>
    </r>
    <r>
      <rPr>
        <b/>
        <sz val="11"/>
        <rFont val="Times New Roman"/>
        <family val="1"/>
        <charset val="204"/>
      </rPr>
      <t>несостоявшихся</t>
    </r>
    <r>
      <rPr>
        <sz val="11"/>
        <rFont val="Times New Roman"/>
        <family val="1"/>
        <charset val="204"/>
      </rPr>
      <t xml:space="preserve"> способов определения поставщиков (подрядчиков, исполнителей) (лотов)</t>
    </r>
  </si>
  <si>
    <r>
      <t xml:space="preserve">Количество заключенных контрактов с СМП, СОНО, </t>
    </r>
    <r>
      <rPr>
        <b/>
        <sz val="11"/>
        <rFont val="Times New Roman"/>
        <family val="1"/>
        <charset val="204"/>
      </rPr>
      <t>привлекаемыми</t>
    </r>
    <r>
      <rPr>
        <sz val="11"/>
        <rFont val="Times New Roman"/>
        <family val="1"/>
        <charset val="204"/>
      </rPr>
      <t xml:space="preserve"> к исполнению контрактов в качестве </t>
    </r>
    <r>
      <rPr>
        <b/>
        <sz val="11"/>
        <rFont val="Times New Roman"/>
        <family val="1"/>
        <charset val="204"/>
      </rPr>
      <t>субподрядчиков, соисполнителей</t>
    </r>
  </si>
  <si>
    <r>
      <t xml:space="preserve">Стоимость заключенных контрактов с СМП, СОНО, </t>
    </r>
    <r>
      <rPr>
        <b/>
        <sz val="11"/>
        <rFont val="Times New Roman"/>
        <family val="1"/>
        <charset val="204"/>
      </rPr>
      <t>привлекаемыми</t>
    </r>
    <r>
      <rPr>
        <sz val="11"/>
        <rFont val="Times New Roman"/>
        <family val="1"/>
        <charset val="204"/>
      </rPr>
      <t xml:space="preserve"> к исполнению контрактов в качестве </t>
    </r>
    <r>
      <rPr>
        <b/>
        <sz val="11"/>
        <rFont val="Times New Roman"/>
        <family val="1"/>
        <charset val="204"/>
      </rPr>
      <t>субподрядчиков, соисполнителей</t>
    </r>
  </si>
  <si>
    <t>Общая стоимость заключенных контрактов и договоров  с полным или частичным финансированием за счет средств межбюджетных трансфертов из бюджета Республики Башкортостан, в том числе:</t>
  </si>
  <si>
    <t xml:space="preserve">Постановление администрации городского округа город Октябрьский Республики Башкортостан от 17.10.2019 №4489 "О Комиссии по рассмотрению жалоб на действия (бездействие) заказчика,  уполномоченного органа, уполномоченного учреждения, специализированной организации, комиссии по осуществлению закупок, ее членов, должностного лица контрактной службы, контрактного управляющего в отношении закупок для обеспечения муниципальных нужд городского округа город Октябрьский Республики Башкортостан и нужд муниципальных учреждений и предприятий, находящихся на территории городского округа город Октябрьский Республики Башкортостан" </t>
  </si>
  <si>
    <t>Создана Комиссия по рассмотрению жалоб на действия (бездействие) заказчика,  уполномоченного органа, уполномоченного учреждения, специализированной организации, комиссии по осуществлению закупок, ее членов, должностного лица контрактной службы, контрактного управляющего в отношении закупок для обеспечения муниципальных нужд городского округа город Октябрьский Республики Башкортостан и нужд муниципальных учреждений и предприятий, находящихся на территории городского округа город Октябрьский Республики Башкортостан и утверждено Положение</t>
  </si>
  <si>
    <t xml:space="preserve">Постановление администрации городского округа город Октябрьский Республики Башкортостан от 29.10.2019 №4628 "О признании утратившими силу некоторых постановлений администрации городского округа город Октябрьский Республики Башкортостан" </t>
  </si>
  <si>
    <t>Утратили силу некоторые постановления  администрации городского округа город Октябрьский Республики Башкортостан по вопросам контрактной системы</t>
  </si>
  <si>
    <t xml:space="preserve">Постановление администрации городского округа город Октябрьский Республики Башкортостан от 17.12.2019 №5262 "О внесении изменений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Башкортостан, содержанию указанных актов и обеспечению их исполнения, утвержденные постановлением администрации городского округа город Октябрьский Республики Башкортостан от 07.12.2016 № 5200" </t>
  </si>
  <si>
    <t>Внесены изменения в Требования к порядку разработки и принятия правовых актов о нормировании в сфере закупок для обеспечения муниципальных нужд городского округа город Октябрьский Республики Башкортостан, содержанию указанных актов и обеспечению их исполнения, утвержденные постановлением администрации городского округа город Октябрьский Республики Башкортостан от 07.12.2016 № 5200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</si>
  <si>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декабрь  2019 года</t>
  </si>
  <si>
    <t>Проведено процедур закупок, по которым  определение поставщиков (подрядчиков, исполнителей) осуществлялось через    Госкомитет  Республики Башкортостан по мониторингу социально-экономического развития (в рамках условий о централизации закупок)</t>
  </si>
  <si>
    <t>По процедурам закупок (лотов), по которым   определение поставщиков (подрядчиков, исполнителей) осуществлено через  Госкомитет  Республики Башкортостан по мониторингу социально-экономического развитиян (в рамках условий о централизации закупок)</t>
  </si>
  <si>
    <t>По процедурам закупок (лотов), по которым определение поставщиков (подрядчиков, исполнителей) осуществлено через  Госкомитет  Республики Башкортостан по мониторингу социально-экономического развития (в рамках условий о централизации закупок)</t>
  </si>
  <si>
    <t>По закупкам (лотам), по которым определение поставщиков (подрядчиков, исполнителей) осуществлено через  Гокомитет  Республики Башкортостан по мониторингу социально-экономического развития (в рамках условий о централизации закупок)</t>
  </si>
  <si>
    <t>Объявлено повторных процедур закупок (лотов), по которым  определение поставщиков (подрядчиков, исполнителей) осуществлялось через Госкомитет  РБ  по мониторингу социально-экономического развития (в рамках условий о централизации закупок)</t>
  </si>
  <si>
    <t>объявлено процедур закупок (лотов), по которым  определение поставщиков (подрядчиков, исполнителей) осуществлялось через  Госкомитет  Республики Башкортостан по мониторингу социально-экономического развития (в рамках условий о централизации закупок)</t>
  </si>
  <si>
    <t>По закупкам, предусмотренных планами-графиками на следующий за отчетным квартал, по которым  определение поставщиков (подрядчиков, исполнителей) запланировано осуществлять через   Госкомитет  Республики Башкортостан по мониторингу социально-экономического развития (в рамках условий о централизации закупок)</t>
  </si>
  <si>
    <t>По закупкам (лотам),  по которым определение поставщиков (подрядчиков, исполнителей) запланировано осуществлять через    Госкомитет  Республики Башкортостан по мониторингу социально-экономического развития (в рамках условий о централизации закупок)</t>
  </si>
  <si>
    <t>Количество закупок (лотов), предусмотренных планами-графиками на следующий за отчетным квартал, с полным или частичным финансированием за счет средств межбюджетных трансфертов из бюджета Республики Башкортостан, по которым определение поставщиков (подрядчиков, исполнителей) запланировано осуществлять через    Госкомитет  РБ по мониторингу  социально-экономического развития (в рамках условий о централизации закупок)</t>
  </si>
  <si>
    <t>Общее годовое количество закупок (лотов), предусмотренных планами-графиками в отчетном году, с полным или частичным финансированием за счет средств межбюджетных трансфертов из бюджета Республики Башкортостан, по которым  определение поставщиков (подрядчиков, исполнителей) запланировано осуществлять через  Госкомитет  РБ по мониторингу социально-экономического развития  (в рамках условий о централизации закупок)</t>
  </si>
  <si>
    <t xml:space="preserve">I. Сведения  об осуществлении  закупок товаров, работ, услуг для обеспечения муниципальных нужд 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</si>
</sst>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protection locked="0"/>
    </xf>
  </cellStyleXfs>
  <cellXfs count="91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 applyBorder="1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/>
    <xf numFmtId="0" fontId="4" fillId="0" borderId="1" xfId="0" applyFont="1" applyBorder="1"/>
    <xf numFmtId="4" fontId="2" fillId="0" borderId="1" xfId="0" applyNumberFormat="1" applyFont="1" applyBorder="1" applyAlignment="1" applyProtection="1">
      <alignment horizontal="center" wrapText="1"/>
      <protection locked="0"/>
    </xf>
    <xf numFmtId="4" fontId="4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4" fontId="2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 applyProtection="1">
      <alignment horizontal="center" wrapText="1"/>
      <protection locked="0"/>
    </xf>
    <xf numFmtId="4" fontId="7" fillId="3" borderId="1" xfId="0" applyNumberFormat="1" applyFont="1" applyFill="1" applyBorder="1" applyAlignment="1" applyProtection="1">
      <alignment horizontal="center" wrapText="1"/>
      <protection locked="0"/>
    </xf>
    <xf numFmtId="4" fontId="7" fillId="0" borderId="1" xfId="0" applyNumberFormat="1" applyFont="1" applyFill="1" applyBorder="1" applyAlignment="1" applyProtection="1">
      <alignment horizontal="center" wrapText="1"/>
      <protection locked="0"/>
    </xf>
    <xf numFmtId="4" fontId="7" fillId="2" borderId="1" xfId="0" applyNumberFormat="1" applyFont="1" applyFill="1" applyBorder="1" applyAlignment="1" applyProtection="1">
      <alignment horizontal="center" wrapText="1"/>
      <protection locked="0"/>
    </xf>
    <xf numFmtId="3" fontId="7" fillId="0" borderId="1" xfId="0" applyNumberFormat="1" applyFont="1" applyBorder="1" applyAlignment="1" applyProtection="1">
      <alignment horizontal="center" wrapText="1"/>
      <protection locked="0"/>
    </xf>
    <xf numFmtId="3" fontId="8" fillId="0" borderId="1" xfId="0" applyNumberFormat="1" applyFont="1" applyBorder="1" applyAlignment="1" applyProtection="1">
      <alignment horizontal="center" wrapText="1"/>
      <protection locked="0"/>
    </xf>
    <xf numFmtId="4" fontId="8" fillId="3" borderId="1" xfId="0" applyNumberFormat="1" applyFont="1" applyFill="1" applyBorder="1" applyAlignment="1" applyProtection="1">
      <alignment horizontal="center" wrapText="1"/>
      <protection locked="0"/>
    </xf>
    <xf numFmtId="4" fontId="8" fillId="0" borderId="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 wrapText="1"/>
    </xf>
    <xf numFmtId="0" fontId="14" fillId="0" borderId="1" xfId="2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3" fillId="0" borderId="9" xfId="0" applyFont="1" applyBorder="1" applyAlignment="1" applyProtection="1">
      <alignment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5" fillId="0" borderId="1" xfId="2" applyFont="1" applyBorder="1" applyAlignment="1" applyProtection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38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ktadm.ru/search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oktadm.ru/search" TargetMode="External"/><Relationship Id="rId1" Type="http://schemas.openxmlformats.org/officeDocument/2006/relationships/hyperlink" Target="http://www.oktadm.ru/search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ktadm.ru/search" TargetMode="External"/><Relationship Id="rId4" Type="http://schemas.openxmlformats.org/officeDocument/2006/relationships/hyperlink" Target="http://www.oktadm.ru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5"/>
  <sheetViews>
    <sheetView tabSelected="1" zoomScale="74" zoomScaleNormal="74" workbookViewId="0">
      <selection activeCell="C4" sqref="C4:J4"/>
    </sheetView>
  </sheetViews>
  <sheetFormatPr defaultRowHeight="15.75"/>
  <cols>
    <col min="1" max="1" width="9.140625" style="3"/>
    <col min="2" max="2" width="36.5703125" style="1" customWidth="1"/>
    <col min="3" max="9" width="17" style="1" customWidth="1"/>
    <col min="10" max="10" width="14.7109375" style="1" customWidth="1"/>
    <col min="11" max="12" width="17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2" ht="45" customHeight="1">
      <c r="B2" s="53" t="s">
        <v>128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1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22.5" customHeight="1">
      <c r="B4" s="14"/>
      <c r="C4" s="57" t="s">
        <v>139</v>
      </c>
      <c r="D4" s="57"/>
      <c r="E4" s="57"/>
      <c r="F4" s="57"/>
      <c r="G4" s="57"/>
      <c r="H4" s="57"/>
      <c r="I4" s="57"/>
      <c r="J4" s="57"/>
      <c r="K4" s="14"/>
      <c r="L4" s="14"/>
    </row>
    <row r="5" spans="1:12" ht="27" customHeight="1">
      <c r="A5" s="4"/>
      <c r="B5" s="2"/>
      <c r="C5" s="54"/>
      <c r="D5" s="55"/>
      <c r="E5" s="55"/>
      <c r="F5" s="55"/>
      <c r="G5" s="55"/>
      <c r="H5" s="55"/>
      <c r="I5" s="55"/>
      <c r="J5" s="55"/>
      <c r="K5" s="55"/>
      <c r="L5" s="55"/>
    </row>
    <row r="6" spans="1:12" ht="18.75" customHeight="1">
      <c r="A6" s="67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/>
      <c r="G6" s="56"/>
      <c r="H6" s="56"/>
      <c r="I6" s="56"/>
      <c r="J6" s="56"/>
      <c r="K6" s="56"/>
      <c r="L6" s="56"/>
    </row>
    <row r="7" spans="1:12" ht="42" customHeight="1">
      <c r="A7" s="67"/>
      <c r="B7" s="56"/>
      <c r="C7" s="56"/>
      <c r="D7" s="56"/>
      <c r="E7" s="56" t="s">
        <v>5</v>
      </c>
      <c r="F7" s="56"/>
      <c r="G7" s="56"/>
      <c r="H7" s="56"/>
      <c r="I7" s="56"/>
      <c r="J7" s="56"/>
      <c r="K7" s="56" t="s">
        <v>6</v>
      </c>
      <c r="L7" s="56"/>
    </row>
    <row r="8" spans="1:12">
      <c r="A8" s="67"/>
      <c r="B8" s="56"/>
      <c r="C8" s="56"/>
      <c r="D8" s="56"/>
      <c r="E8" s="56" t="s">
        <v>7</v>
      </c>
      <c r="F8" s="56"/>
      <c r="G8" s="56"/>
      <c r="H8" s="56" t="s">
        <v>8</v>
      </c>
      <c r="I8" s="56" t="s">
        <v>9</v>
      </c>
      <c r="J8" s="56" t="s">
        <v>10</v>
      </c>
      <c r="K8" s="56"/>
      <c r="L8" s="56"/>
    </row>
    <row r="9" spans="1:12" ht="18.75" customHeight="1">
      <c r="A9" s="67"/>
      <c r="B9" s="56"/>
      <c r="C9" s="56"/>
      <c r="D9" s="56"/>
      <c r="E9" s="56" t="s">
        <v>11</v>
      </c>
      <c r="F9" s="56" t="s">
        <v>12</v>
      </c>
      <c r="G9" s="56" t="s">
        <v>39</v>
      </c>
      <c r="H9" s="56"/>
      <c r="I9" s="56"/>
      <c r="J9" s="56"/>
      <c r="K9" s="56" t="s">
        <v>13</v>
      </c>
      <c r="L9" s="56" t="s">
        <v>14</v>
      </c>
    </row>
    <row r="10" spans="1:12" ht="32.25" customHeight="1">
      <c r="A10" s="67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90" customHeight="1">
      <c r="A11" s="22" t="s">
        <v>42</v>
      </c>
      <c r="B11" s="19" t="s">
        <v>63</v>
      </c>
      <c r="C11" s="20" t="s">
        <v>16</v>
      </c>
      <c r="D11" s="32">
        <f>E11+F11+H11+I11+K11+L11</f>
        <v>7281</v>
      </c>
      <c r="E11" s="33">
        <v>10</v>
      </c>
      <c r="F11" s="33">
        <v>2</v>
      </c>
      <c r="G11" s="33"/>
      <c r="H11" s="33">
        <f>239+16+36+1-2</f>
        <v>290</v>
      </c>
      <c r="I11" s="33">
        <v>29</v>
      </c>
      <c r="J11" s="34"/>
      <c r="K11" s="32">
        <v>96</v>
      </c>
      <c r="L11" s="32">
        <v>6854</v>
      </c>
    </row>
    <row r="12" spans="1:12" ht="67.5" customHeight="1">
      <c r="A12" s="20" t="s">
        <v>17</v>
      </c>
      <c r="B12" s="23" t="s">
        <v>110</v>
      </c>
      <c r="C12" s="20" t="s">
        <v>16</v>
      </c>
      <c r="D12" s="32">
        <f>E12+F12+H12+I12</f>
        <v>143</v>
      </c>
      <c r="E12" s="32">
        <v>1</v>
      </c>
      <c r="F12" s="32">
        <v>2</v>
      </c>
      <c r="G12" s="32"/>
      <c r="H12" s="32">
        <f>121+2+9</f>
        <v>132</v>
      </c>
      <c r="I12" s="32">
        <v>8</v>
      </c>
      <c r="J12" s="32"/>
      <c r="K12" s="35" t="s">
        <v>15</v>
      </c>
      <c r="L12" s="35" t="s">
        <v>15</v>
      </c>
    </row>
    <row r="13" spans="1:12" ht="82.5" customHeight="1">
      <c r="A13" s="20" t="s">
        <v>64</v>
      </c>
      <c r="B13" s="23" t="s">
        <v>111</v>
      </c>
      <c r="C13" s="20" t="s">
        <v>16</v>
      </c>
      <c r="D13" s="32">
        <f>E13+F13+H13+I13</f>
        <v>24</v>
      </c>
      <c r="E13" s="32">
        <v>0</v>
      </c>
      <c r="F13" s="32">
        <v>0</v>
      </c>
      <c r="G13" s="32"/>
      <c r="H13" s="32">
        <f>21+3</f>
        <v>24</v>
      </c>
      <c r="I13" s="32">
        <v>0</v>
      </c>
      <c r="J13" s="32"/>
      <c r="K13" s="35" t="s">
        <v>15</v>
      </c>
      <c r="L13" s="35" t="s">
        <v>15</v>
      </c>
    </row>
    <row r="14" spans="1:12" ht="51.75" customHeight="1">
      <c r="A14" s="22" t="s">
        <v>23</v>
      </c>
      <c r="B14" s="23" t="s">
        <v>65</v>
      </c>
      <c r="C14" s="20" t="s">
        <v>53</v>
      </c>
      <c r="D14" s="41">
        <f>E14+F14+H14+I14+K14+L14</f>
        <v>1349942.7</v>
      </c>
      <c r="E14" s="41">
        <v>47657.7</v>
      </c>
      <c r="F14" s="41">
        <v>17779.3</v>
      </c>
      <c r="G14" s="41"/>
      <c r="H14" s="41">
        <f>713778+75203.8+114519.2+2101.6-13754</f>
        <v>891848.6</v>
      </c>
      <c r="I14" s="41">
        <v>4259.1000000000004</v>
      </c>
      <c r="J14" s="41"/>
      <c r="K14" s="41">
        <v>108371.7</v>
      </c>
      <c r="L14" s="41">
        <v>280026.3</v>
      </c>
    </row>
    <row r="15" spans="1:12" ht="89.25" customHeight="1">
      <c r="A15" s="22" t="s">
        <v>18</v>
      </c>
      <c r="B15" s="23" t="s">
        <v>112</v>
      </c>
      <c r="C15" s="20" t="s">
        <v>53</v>
      </c>
      <c r="D15" s="41">
        <f>E15+F15+H15+I15</f>
        <v>377206.2</v>
      </c>
      <c r="E15" s="41">
        <v>2440</v>
      </c>
      <c r="F15" s="41">
        <v>17779.3</v>
      </c>
      <c r="G15" s="41"/>
      <c r="H15" s="41">
        <f>297029.8+6080.9+52331.4</f>
        <v>355442.10000000003</v>
      </c>
      <c r="I15" s="41">
        <v>1544.8</v>
      </c>
      <c r="J15" s="41"/>
      <c r="K15" s="37" t="s">
        <v>15</v>
      </c>
      <c r="L15" s="37" t="s">
        <v>15</v>
      </c>
    </row>
    <row r="16" spans="1:12" ht="113.25" customHeight="1">
      <c r="A16" s="22" t="s">
        <v>66</v>
      </c>
      <c r="B16" s="23" t="s">
        <v>113</v>
      </c>
      <c r="C16" s="20" t="s">
        <v>53</v>
      </c>
      <c r="D16" s="41">
        <f>E16+F16+H16+I16</f>
        <v>39944.100000000006</v>
      </c>
      <c r="E16" s="41">
        <v>0</v>
      </c>
      <c r="F16" s="41">
        <v>0</v>
      </c>
      <c r="G16" s="41"/>
      <c r="H16" s="41">
        <f>21744.9+18199.2</f>
        <v>39944.100000000006</v>
      </c>
      <c r="I16" s="41">
        <v>0</v>
      </c>
      <c r="J16" s="36"/>
      <c r="K16" s="37" t="s">
        <v>15</v>
      </c>
      <c r="L16" s="37" t="s">
        <v>15</v>
      </c>
    </row>
    <row r="17" spans="1:12" ht="36.75" customHeight="1">
      <c r="A17" s="22" t="s">
        <v>24</v>
      </c>
      <c r="B17" s="23" t="s">
        <v>67</v>
      </c>
      <c r="C17" s="20" t="s">
        <v>16</v>
      </c>
      <c r="D17" s="32">
        <f>E17+F17+H17+I17</f>
        <v>1033</v>
      </c>
      <c r="E17" s="32">
        <v>46</v>
      </c>
      <c r="F17" s="32">
        <v>2</v>
      </c>
      <c r="G17" s="32"/>
      <c r="H17" s="32">
        <f>792+78+7+5</f>
        <v>882</v>
      </c>
      <c r="I17" s="32">
        <v>103</v>
      </c>
      <c r="J17" s="32"/>
      <c r="K17" s="35" t="s">
        <v>15</v>
      </c>
      <c r="L17" s="35" t="s">
        <v>15</v>
      </c>
    </row>
    <row r="18" spans="1:12" ht="75" customHeight="1">
      <c r="A18" s="23" t="s">
        <v>20</v>
      </c>
      <c r="B18" s="23" t="s">
        <v>68</v>
      </c>
      <c r="C18" s="19" t="s">
        <v>16</v>
      </c>
      <c r="D18" s="32">
        <f t="shared" ref="D18:D25" si="0">E18+F18+H18+I18</f>
        <v>174</v>
      </c>
      <c r="E18" s="34">
        <v>1</v>
      </c>
      <c r="F18" s="34">
        <v>2</v>
      </c>
      <c r="G18" s="34"/>
      <c r="H18" s="34">
        <f>153+2+5</f>
        <v>160</v>
      </c>
      <c r="I18" s="34">
        <v>11</v>
      </c>
      <c r="J18" s="34"/>
      <c r="K18" s="35" t="s">
        <v>15</v>
      </c>
      <c r="L18" s="35" t="s">
        <v>15</v>
      </c>
    </row>
    <row r="19" spans="1:12" ht="83.25" customHeight="1">
      <c r="A19" s="23" t="s">
        <v>21</v>
      </c>
      <c r="B19" s="23" t="s">
        <v>69</v>
      </c>
      <c r="C19" s="19" t="s">
        <v>16</v>
      </c>
      <c r="D19" s="32">
        <f t="shared" si="0"/>
        <v>1</v>
      </c>
      <c r="E19" s="34"/>
      <c r="F19" s="34">
        <v>0</v>
      </c>
      <c r="G19" s="34"/>
      <c r="H19" s="34">
        <f>0+1</f>
        <v>1</v>
      </c>
      <c r="I19" s="34">
        <v>0</v>
      </c>
      <c r="J19" s="34"/>
      <c r="K19" s="38" t="s">
        <v>15</v>
      </c>
      <c r="L19" s="38" t="s">
        <v>15</v>
      </c>
    </row>
    <row r="20" spans="1:12" ht="40.5" customHeight="1">
      <c r="A20" s="23" t="s">
        <v>25</v>
      </c>
      <c r="B20" s="23" t="s">
        <v>70</v>
      </c>
      <c r="C20" s="20" t="s">
        <v>16</v>
      </c>
      <c r="D20" s="32">
        <f>E20+F20+H20+I20+K20+L20</f>
        <v>7481</v>
      </c>
      <c r="E20" s="32">
        <v>46</v>
      </c>
      <c r="F20" s="32">
        <v>15</v>
      </c>
      <c r="G20" s="32"/>
      <c r="H20" s="39">
        <f>407+33+1</f>
        <v>441</v>
      </c>
      <c r="I20" s="32">
        <v>29</v>
      </c>
      <c r="J20" s="32"/>
      <c r="K20" s="32">
        <f>K11</f>
        <v>96</v>
      </c>
      <c r="L20" s="32">
        <f>L11</f>
        <v>6854</v>
      </c>
    </row>
    <row r="21" spans="1:12" ht="68.25" customHeight="1">
      <c r="A21" s="22" t="s">
        <v>22</v>
      </c>
      <c r="B21" s="23" t="s">
        <v>114</v>
      </c>
      <c r="C21" s="20" t="s">
        <v>16</v>
      </c>
      <c r="D21" s="32">
        <f>E21+F21+H21+I21</f>
        <v>132</v>
      </c>
      <c r="E21" s="32">
        <v>1</v>
      </c>
      <c r="F21" s="32">
        <v>15</v>
      </c>
      <c r="G21" s="32"/>
      <c r="H21" s="39">
        <f>102+6</f>
        <v>108</v>
      </c>
      <c r="I21" s="32">
        <v>8</v>
      </c>
      <c r="J21" s="32"/>
      <c r="K21" s="35" t="s">
        <v>15</v>
      </c>
      <c r="L21" s="35" t="s">
        <v>15</v>
      </c>
    </row>
    <row r="22" spans="1:12" ht="111.75" customHeight="1">
      <c r="A22" s="22" t="s">
        <v>109</v>
      </c>
      <c r="B22" s="23" t="s">
        <v>115</v>
      </c>
      <c r="C22" s="20" t="s">
        <v>16</v>
      </c>
      <c r="D22" s="32">
        <f>E22+F22+H22+I22</f>
        <v>1</v>
      </c>
      <c r="E22" s="32">
        <v>0</v>
      </c>
      <c r="F22" s="32">
        <v>0</v>
      </c>
      <c r="G22" s="32"/>
      <c r="H22" s="32">
        <f>0+1</f>
        <v>1</v>
      </c>
      <c r="I22" s="32">
        <v>0</v>
      </c>
      <c r="J22" s="32"/>
      <c r="K22" s="40" t="s">
        <v>15</v>
      </c>
      <c r="L22" s="40" t="s">
        <v>15</v>
      </c>
    </row>
    <row r="23" spans="1:12" ht="51" customHeight="1">
      <c r="A23" s="22" t="s">
        <v>26</v>
      </c>
      <c r="B23" s="23" t="s">
        <v>71</v>
      </c>
      <c r="C23" s="20" t="s">
        <v>53</v>
      </c>
      <c r="D23" s="32">
        <f>E23+F23+H23+I23+K23+L23</f>
        <v>1193404.5</v>
      </c>
      <c r="E23" s="32">
        <v>40085.4</v>
      </c>
      <c r="F23" s="32">
        <v>17753</v>
      </c>
      <c r="G23" s="32"/>
      <c r="H23" s="32">
        <f>646657.5+94973.4+2100.4</f>
        <v>743731.3</v>
      </c>
      <c r="I23" s="32">
        <v>3436.8</v>
      </c>
      <c r="J23" s="32"/>
      <c r="K23" s="32">
        <f>K14</f>
        <v>108371.7</v>
      </c>
      <c r="L23" s="32">
        <f>L14</f>
        <v>280026.3</v>
      </c>
    </row>
    <row r="24" spans="1:12" ht="58.5" customHeight="1">
      <c r="A24" s="22" t="s">
        <v>27</v>
      </c>
      <c r="B24" s="23" t="s">
        <v>72</v>
      </c>
      <c r="C24" s="20" t="s">
        <v>53</v>
      </c>
      <c r="D24" s="32">
        <f>E24+F24+H24+I24+K24+L24</f>
        <v>1085675</v>
      </c>
      <c r="E24" s="32">
        <v>40085.4</v>
      </c>
      <c r="F24" s="32">
        <v>17753</v>
      </c>
      <c r="G24" s="32"/>
      <c r="H24" s="32">
        <f>546109.1+27949.8+94103.2+2100.4</f>
        <v>670262.5</v>
      </c>
      <c r="I24" s="32">
        <v>2709.5</v>
      </c>
      <c r="J24" s="32"/>
      <c r="K24" s="32">
        <v>100510.3</v>
      </c>
      <c r="L24" s="32">
        <v>254354.3</v>
      </c>
    </row>
    <row r="25" spans="1:12" ht="63" customHeight="1">
      <c r="A25" s="22" t="s">
        <v>28</v>
      </c>
      <c r="B25" s="23" t="s">
        <v>116</v>
      </c>
      <c r="C25" s="20" t="s">
        <v>53</v>
      </c>
      <c r="D25" s="32">
        <f t="shared" si="0"/>
        <v>336574.4</v>
      </c>
      <c r="E25" s="32">
        <v>2250</v>
      </c>
      <c r="F25" s="32">
        <v>17753</v>
      </c>
      <c r="G25" s="32"/>
      <c r="H25" s="32">
        <f>274878.5+6080.9+34141.3</f>
        <v>315100.7</v>
      </c>
      <c r="I25" s="32">
        <v>1470.7</v>
      </c>
      <c r="J25" s="32"/>
      <c r="K25" s="32" t="s">
        <v>15</v>
      </c>
      <c r="L25" s="32" t="s">
        <v>15</v>
      </c>
    </row>
    <row r="26" spans="1:12" ht="60.75" customHeight="1">
      <c r="A26" s="60" t="s">
        <v>73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54.75" customHeight="1">
      <c r="A27" s="22" t="s">
        <v>29</v>
      </c>
      <c r="B27" s="19" t="s">
        <v>74</v>
      </c>
      <c r="C27" s="20" t="s">
        <v>53</v>
      </c>
      <c r="D27" s="42">
        <v>748341.2</v>
      </c>
      <c r="E27" s="43" t="s">
        <v>15</v>
      </c>
      <c r="F27" s="43" t="s">
        <v>15</v>
      </c>
      <c r="G27" s="43" t="s">
        <v>15</v>
      </c>
      <c r="H27" s="43" t="s">
        <v>15</v>
      </c>
      <c r="I27" s="43" t="s">
        <v>15</v>
      </c>
      <c r="J27" s="43" t="s">
        <v>15</v>
      </c>
      <c r="K27" s="43" t="s">
        <v>15</v>
      </c>
      <c r="L27" s="43" t="s">
        <v>15</v>
      </c>
    </row>
    <row r="28" spans="1:12" ht="49.5" customHeight="1">
      <c r="A28" s="24" t="s">
        <v>44</v>
      </c>
      <c r="B28" s="21" t="s">
        <v>75</v>
      </c>
      <c r="C28" s="21" t="s">
        <v>16</v>
      </c>
      <c r="D28" s="42">
        <f>E28+F28+G28+H28+I28</f>
        <v>205</v>
      </c>
      <c r="E28" s="44">
        <v>8</v>
      </c>
      <c r="F28" s="44">
        <v>0</v>
      </c>
      <c r="G28" s="44"/>
      <c r="H28" s="44">
        <f>139+14+29-2</f>
        <v>180</v>
      </c>
      <c r="I28" s="44">
        <v>17</v>
      </c>
      <c r="J28" s="44"/>
      <c r="K28" s="43" t="s">
        <v>15</v>
      </c>
      <c r="L28" s="43" t="s">
        <v>15</v>
      </c>
    </row>
    <row r="29" spans="1:12" ht="63.75" customHeight="1">
      <c r="A29" s="24" t="s">
        <v>31</v>
      </c>
      <c r="B29" s="21" t="s">
        <v>76</v>
      </c>
      <c r="C29" s="21" t="s">
        <v>16</v>
      </c>
      <c r="D29" s="42">
        <f t="shared" ref="D29:D41" si="1">E29+F29+G29+H29+I29</f>
        <v>63</v>
      </c>
      <c r="E29" s="44">
        <v>1</v>
      </c>
      <c r="F29" s="44">
        <v>0</v>
      </c>
      <c r="G29" s="44"/>
      <c r="H29" s="44">
        <f>50+1+7</f>
        <v>58</v>
      </c>
      <c r="I29" s="44">
        <v>4</v>
      </c>
      <c r="J29" s="44"/>
      <c r="K29" s="43" t="s">
        <v>15</v>
      </c>
      <c r="L29" s="43" t="s">
        <v>15</v>
      </c>
    </row>
    <row r="30" spans="1:12" ht="65.25" customHeight="1">
      <c r="A30" s="24" t="s">
        <v>58</v>
      </c>
      <c r="B30" s="21" t="s">
        <v>77</v>
      </c>
      <c r="C30" s="21" t="s">
        <v>16</v>
      </c>
      <c r="D30" s="42">
        <f t="shared" si="1"/>
        <v>9</v>
      </c>
      <c r="E30" s="44">
        <v>0</v>
      </c>
      <c r="F30" s="44">
        <v>0</v>
      </c>
      <c r="G30" s="44"/>
      <c r="H30" s="44">
        <f>6+3</f>
        <v>9</v>
      </c>
      <c r="I30" s="44">
        <v>0</v>
      </c>
      <c r="J30" s="44"/>
      <c r="K30" s="43" t="s">
        <v>15</v>
      </c>
      <c r="L30" s="43" t="s">
        <v>15</v>
      </c>
    </row>
    <row r="31" spans="1:12" ht="76.5" customHeight="1">
      <c r="A31" s="24" t="s">
        <v>45</v>
      </c>
      <c r="B31" s="21" t="s">
        <v>78</v>
      </c>
      <c r="C31" s="21" t="s">
        <v>53</v>
      </c>
      <c r="D31" s="42">
        <f t="shared" si="1"/>
        <v>557922.69999999995</v>
      </c>
      <c r="E31" s="44">
        <v>37961</v>
      </c>
      <c r="F31" s="44">
        <v>0</v>
      </c>
      <c r="G31" s="44"/>
      <c r="H31" s="44">
        <f>94973.4+422343.2</f>
        <v>517316.6</v>
      </c>
      <c r="I31" s="44">
        <v>2645.1</v>
      </c>
      <c r="J31" s="44"/>
      <c r="K31" s="43" t="s">
        <v>15</v>
      </c>
      <c r="L31" s="43" t="s">
        <v>15</v>
      </c>
    </row>
    <row r="32" spans="1:12" ht="82.5" customHeight="1">
      <c r="A32" s="23" t="s">
        <v>32</v>
      </c>
      <c r="B32" s="19" t="s">
        <v>79</v>
      </c>
      <c r="C32" s="19" t="s">
        <v>53</v>
      </c>
      <c r="D32" s="42">
        <f t="shared" si="1"/>
        <v>188795.4</v>
      </c>
      <c r="E32" s="45">
        <v>2440</v>
      </c>
      <c r="F32" s="45">
        <v>0</v>
      </c>
      <c r="G32" s="45"/>
      <c r="H32" s="45">
        <f>146038.1+894.6+38389.4</f>
        <v>185322.1</v>
      </c>
      <c r="I32" s="45">
        <v>1033.3</v>
      </c>
      <c r="J32" s="45"/>
      <c r="K32" s="43" t="s">
        <v>15</v>
      </c>
      <c r="L32" s="43" t="s">
        <v>15</v>
      </c>
    </row>
    <row r="33" spans="1:12" ht="87.75" customHeight="1">
      <c r="A33" s="24" t="s">
        <v>40</v>
      </c>
      <c r="B33" s="21" t="s">
        <v>80</v>
      </c>
      <c r="C33" s="21" t="s">
        <v>53</v>
      </c>
      <c r="D33" s="42">
        <f t="shared" si="1"/>
        <v>24513.5</v>
      </c>
      <c r="E33" s="44">
        <v>0</v>
      </c>
      <c r="F33" s="44">
        <v>0</v>
      </c>
      <c r="G33" s="44"/>
      <c r="H33" s="44">
        <f>6314.3+18199.2</f>
        <v>24513.5</v>
      </c>
      <c r="I33" s="44">
        <v>0</v>
      </c>
      <c r="J33" s="44"/>
      <c r="K33" s="43" t="s">
        <v>15</v>
      </c>
      <c r="L33" s="43" t="s">
        <v>15</v>
      </c>
    </row>
    <row r="34" spans="1:12" ht="66" customHeight="1">
      <c r="A34" s="24" t="s">
        <v>33</v>
      </c>
      <c r="B34" s="21" t="s">
        <v>81</v>
      </c>
      <c r="C34" s="21" t="s">
        <v>16</v>
      </c>
      <c r="D34" s="42">
        <f t="shared" si="1"/>
        <v>767</v>
      </c>
      <c r="E34" s="44">
        <v>29</v>
      </c>
      <c r="F34" s="44">
        <v>0</v>
      </c>
      <c r="G34" s="44"/>
      <c r="H34" s="44">
        <f>609+70</f>
        <v>679</v>
      </c>
      <c r="I34" s="44">
        <v>59</v>
      </c>
      <c r="J34" s="44"/>
      <c r="K34" s="43" t="s">
        <v>15</v>
      </c>
      <c r="L34" s="43" t="s">
        <v>15</v>
      </c>
    </row>
    <row r="35" spans="1:12" ht="58.5" customHeight="1">
      <c r="A35" s="24" t="s">
        <v>34</v>
      </c>
      <c r="B35" s="21" t="s">
        <v>41</v>
      </c>
      <c r="C35" s="21" t="s">
        <v>16</v>
      </c>
      <c r="D35" s="42">
        <f t="shared" si="1"/>
        <v>0</v>
      </c>
      <c r="E35" s="44">
        <v>0</v>
      </c>
      <c r="F35" s="44">
        <v>0</v>
      </c>
      <c r="G35" s="44"/>
      <c r="H35" s="44">
        <f>0</f>
        <v>0</v>
      </c>
      <c r="I35" s="44">
        <v>0</v>
      </c>
      <c r="J35" s="44"/>
      <c r="K35" s="43" t="s">
        <v>15</v>
      </c>
      <c r="L35" s="43" t="s">
        <v>15</v>
      </c>
    </row>
    <row r="36" spans="1:12" ht="45.75" customHeight="1">
      <c r="A36" s="22" t="s">
        <v>46</v>
      </c>
      <c r="B36" s="19" t="s">
        <v>82</v>
      </c>
      <c r="C36" s="20" t="s">
        <v>16</v>
      </c>
      <c r="D36" s="42">
        <f t="shared" si="1"/>
        <v>391</v>
      </c>
      <c r="E36" s="46">
        <v>44</v>
      </c>
      <c r="F36" s="46">
        <v>0</v>
      </c>
      <c r="G36" s="46"/>
      <c r="H36" s="47">
        <f>304+26</f>
        <v>330</v>
      </c>
      <c r="I36" s="46">
        <v>17</v>
      </c>
      <c r="J36" s="42"/>
      <c r="K36" s="48" t="s">
        <v>15</v>
      </c>
      <c r="L36" s="48" t="s">
        <v>15</v>
      </c>
    </row>
    <row r="37" spans="1:12" ht="53.25" customHeight="1">
      <c r="A37" s="22" t="s">
        <v>47</v>
      </c>
      <c r="B37" s="19" t="s">
        <v>83</v>
      </c>
      <c r="C37" s="20" t="s">
        <v>53</v>
      </c>
      <c r="D37" s="42">
        <f t="shared" si="1"/>
        <v>432282.80000000005</v>
      </c>
      <c r="E37" s="42">
        <v>35185.4</v>
      </c>
      <c r="F37" s="42">
        <v>0</v>
      </c>
      <c r="G37" s="42"/>
      <c r="H37" s="42">
        <f>336539+58194.5</f>
        <v>394733.5</v>
      </c>
      <c r="I37" s="42">
        <v>2363.9</v>
      </c>
      <c r="J37" s="42"/>
      <c r="K37" s="48" t="s">
        <v>15</v>
      </c>
      <c r="L37" s="48" t="s">
        <v>15</v>
      </c>
    </row>
    <row r="38" spans="1:12" ht="86.25" customHeight="1">
      <c r="A38" s="22" t="s">
        <v>48</v>
      </c>
      <c r="B38" s="23" t="s">
        <v>117</v>
      </c>
      <c r="C38" s="20" t="s">
        <v>16</v>
      </c>
      <c r="D38" s="42">
        <f t="shared" si="1"/>
        <v>54</v>
      </c>
      <c r="E38" s="46">
        <v>1</v>
      </c>
      <c r="F38" s="46">
        <v>0</v>
      </c>
      <c r="G38" s="46"/>
      <c r="H38" s="47">
        <f>44+1+4</f>
        <v>49</v>
      </c>
      <c r="I38" s="46">
        <v>4</v>
      </c>
      <c r="J38" s="42"/>
      <c r="K38" s="48" t="s">
        <v>15</v>
      </c>
      <c r="L38" s="48" t="s">
        <v>15</v>
      </c>
    </row>
    <row r="39" spans="1:12" ht="82.5" customHeight="1">
      <c r="A39" s="22" t="s">
        <v>49</v>
      </c>
      <c r="B39" s="23" t="s">
        <v>118</v>
      </c>
      <c r="C39" s="20" t="s">
        <v>53</v>
      </c>
      <c r="D39" s="42">
        <f t="shared" si="1"/>
        <v>163877.40000000002</v>
      </c>
      <c r="E39" s="42">
        <v>2250</v>
      </c>
      <c r="F39" s="42">
        <v>0</v>
      </c>
      <c r="G39" s="42"/>
      <c r="H39" s="42">
        <f>139575.5+894.6+20190.2</f>
        <v>160660.30000000002</v>
      </c>
      <c r="I39" s="42">
        <v>967.1</v>
      </c>
      <c r="J39" s="42"/>
      <c r="K39" s="48" t="s">
        <v>15</v>
      </c>
      <c r="L39" s="48" t="s">
        <v>15</v>
      </c>
    </row>
    <row r="40" spans="1:12" ht="77.25" customHeight="1">
      <c r="A40" s="22" t="s">
        <v>37</v>
      </c>
      <c r="B40" s="23" t="s">
        <v>119</v>
      </c>
      <c r="C40" s="22" t="s">
        <v>16</v>
      </c>
      <c r="D40" s="42">
        <f t="shared" si="1"/>
        <v>13</v>
      </c>
      <c r="E40" s="42">
        <v>0</v>
      </c>
      <c r="F40" s="49">
        <v>9</v>
      </c>
      <c r="G40" s="42"/>
      <c r="H40" s="49">
        <f>2+2</f>
        <v>4</v>
      </c>
      <c r="I40" s="42">
        <v>0</v>
      </c>
      <c r="J40" s="42"/>
      <c r="K40" s="48" t="s">
        <v>15</v>
      </c>
      <c r="L40" s="48" t="s">
        <v>15</v>
      </c>
    </row>
    <row r="41" spans="1:12" ht="75.95" customHeight="1">
      <c r="A41" s="22" t="s">
        <v>38</v>
      </c>
      <c r="B41" s="23" t="s">
        <v>120</v>
      </c>
      <c r="C41" s="20" t="s">
        <v>53</v>
      </c>
      <c r="D41" s="42">
        <f t="shared" si="1"/>
        <v>19048.400000000001</v>
      </c>
      <c r="E41" s="42">
        <v>0</v>
      </c>
      <c r="F41" s="49">
        <v>2890</v>
      </c>
      <c r="G41" s="42"/>
      <c r="H41" s="49">
        <f>2503.2+13655.2</f>
        <v>16158.400000000001</v>
      </c>
      <c r="I41" s="42">
        <v>0</v>
      </c>
      <c r="J41" s="42"/>
      <c r="K41" s="48"/>
      <c r="L41" s="48" t="s">
        <v>15</v>
      </c>
    </row>
    <row r="42" spans="1:12" ht="75.95" customHeight="1">
      <c r="A42" s="5"/>
      <c r="B42" s="62" t="s">
        <v>101</v>
      </c>
      <c r="C42" s="63"/>
      <c r="D42" s="63"/>
      <c r="E42" s="63"/>
      <c r="F42" s="63"/>
      <c r="G42" s="63"/>
      <c r="H42" s="63"/>
      <c r="I42" s="63"/>
      <c r="J42" s="63"/>
      <c r="K42" s="63"/>
      <c r="L42" s="64"/>
    </row>
    <row r="43" spans="1:12" ht="35.25" customHeight="1">
      <c r="A43" s="68" t="s">
        <v>0</v>
      </c>
      <c r="B43" s="59" t="s">
        <v>1</v>
      </c>
      <c r="C43" s="59" t="s">
        <v>2</v>
      </c>
      <c r="D43" s="59" t="s">
        <v>3</v>
      </c>
      <c r="E43" s="59" t="s">
        <v>4</v>
      </c>
      <c r="F43" s="59"/>
      <c r="G43" s="59"/>
      <c r="H43" s="59"/>
      <c r="I43" s="59"/>
      <c r="J43" s="59"/>
      <c r="K43" s="59"/>
      <c r="L43" s="59"/>
    </row>
    <row r="44" spans="1:12" ht="33" customHeight="1">
      <c r="A44" s="68"/>
      <c r="B44" s="59"/>
      <c r="C44" s="59"/>
      <c r="D44" s="59"/>
      <c r="E44" s="59" t="s">
        <v>5</v>
      </c>
      <c r="F44" s="59"/>
      <c r="G44" s="59"/>
      <c r="H44" s="59"/>
      <c r="I44" s="59"/>
      <c r="J44" s="59"/>
      <c r="K44" s="59" t="s">
        <v>6</v>
      </c>
      <c r="L44" s="59"/>
    </row>
    <row r="45" spans="1:12" ht="36.75" customHeight="1">
      <c r="A45" s="68"/>
      <c r="B45" s="59"/>
      <c r="C45" s="59"/>
      <c r="D45" s="59"/>
      <c r="E45" s="59" t="s">
        <v>7</v>
      </c>
      <c r="F45" s="59"/>
      <c r="G45" s="59"/>
      <c r="H45" s="59" t="s">
        <v>8</v>
      </c>
      <c r="I45" s="59" t="s">
        <v>9</v>
      </c>
      <c r="J45" s="59" t="s">
        <v>10</v>
      </c>
      <c r="K45" s="59"/>
      <c r="L45" s="59"/>
    </row>
    <row r="46" spans="1:12" ht="118.5" customHeight="1">
      <c r="A46" s="68"/>
      <c r="B46" s="59"/>
      <c r="C46" s="59"/>
      <c r="D46" s="59"/>
      <c r="E46" s="17" t="s">
        <v>11</v>
      </c>
      <c r="F46" s="17" t="s">
        <v>12</v>
      </c>
      <c r="G46" s="17" t="s">
        <v>39</v>
      </c>
      <c r="H46" s="59"/>
      <c r="I46" s="59"/>
      <c r="J46" s="59"/>
      <c r="K46" s="17" t="s">
        <v>13</v>
      </c>
      <c r="L46" s="17" t="s">
        <v>14</v>
      </c>
    </row>
    <row r="47" spans="1:12" ht="31.5" customHeight="1">
      <c r="A47" s="18">
        <v>1</v>
      </c>
      <c r="B47" s="18">
        <v>2</v>
      </c>
      <c r="C47" s="18">
        <v>3</v>
      </c>
      <c r="D47" s="18">
        <v>4</v>
      </c>
      <c r="E47" s="18">
        <v>5</v>
      </c>
      <c r="F47" s="18">
        <v>6</v>
      </c>
      <c r="G47" s="18">
        <v>7</v>
      </c>
      <c r="H47" s="18">
        <v>8</v>
      </c>
      <c r="I47" s="18">
        <v>9</v>
      </c>
      <c r="J47" s="18">
        <v>10</v>
      </c>
      <c r="K47" s="18">
        <v>11</v>
      </c>
      <c r="L47" s="18">
        <v>12</v>
      </c>
    </row>
    <row r="48" spans="1:12" ht="124.5" customHeight="1">
      <c r="A48" s="27">
        <v>1</v>
      </c>
      <c r="B48" s="27" t="s">
        <v>84</v>
      </c>
      <c r="C48" s="27" t="s">
        <v>16</v>
      </c>
      <c r="D48" s="28">
        <f>E48+F48+G48+H48+I48+J48</f>
        <v>134</v>
      </c>
      <c r="E48" s="16">
        <v>1</v>
      </c>
      <c r="F48" s="16"/>
      <c r="G48" s="16"/>
      <c r="H48" s="16">
        <f>2+119+12</f>
        <v>133</v>
      </c>
      <c r="I48" s="16"/>
      <c r="J48" s="16"/>
      <c r="K48" s="28" t="s">
        <v>15</v>
      </c>
      <c r="L48" s="28" t="s">
        <v>15</v>
      </c>
    </row>
    <row r="49" spans="1:12" ht="222.75" customHeight="1">
      <c r="A49" s="26" t="s">
        <v>17</v>
      </c>
      <c r="B49" s="25" t="s">
        <v>138</v>
      </c>
      <c r="C49" s="27" t="s">
        <v>16</v>
      </c>
      <c r="D49" s="28">
        <f>E49+F49+G49+H49+J49</f>
        <v>36</v>
      </c>
      <c r="E49" s="16">
        <v>0</v>
      </c>
      <c r="F49" s="16"/>
      <c r="G49" s="16"/>
      <c r="H49" s="16">
        <v>36</v>
      </c>
      <c r="I49" s="28" t="s">
        <v>15</v>
      </c>
      <c r="J49" s="16"/>
      <c r="K49" s="28" t="s">
        <v>15</v>
      </c>
      <c r="L49" s="28" t="s">
        <v>15</v>
      </c>
    </row>
    <row r="50" spans="1:12" ht="129" customHeight="1">
      <c r="A50" s="27" t="s">
        <v>23</v>
      </c>
      <c r="B50" s="27" t="s">
        <v>85</v>
      </c>
      <c r="C50" s="27" t="s">
        <v>16</v>
      </c>
      <c r="D50" s="28">
        <f>E50+F50+G50+H50+I50+J50</f>
        <v>2</v>
      </c>
      <c r="E50" s="16">
        <v>0</v>
      </c>
      <c r="F50" s="16"/>
      <c r="G50" s="16"/>
      <c r="H50" s="16">
        <v>2</v>
      </c>
      <c r="I50" s="16"/>
      <c r="J50" s="16"/>
      <c r="K50" s="28" t="s">
        <v>15</v>
      </c>
      <c r="L50" s="28" t="s">
        <v>15</v>
      </c>
    </row>
    <row r="51" spans="1:12" ht="234" customHeight="1">
      <c r="A51" s="26" t="s">
        <v>18</v>
      </c>
      <c r="B51" s="25" t="s">
        <v>137</v>
      </c>
      <c r="C51" s="26" t="s">
        <v>16</v>
      </c>
      <c r="D51" s="28">
        <f>E51+F51+G51+H51+J51</f>
        <v>0</v>
      </c>
      <c r="E51" s="16">
        <v>0</v>
      </c>
      <c r="F51" s="16"/>
      <c r="G51" s="16"/>
      <c r="H51" s="16">
        <v>0</v>
      </c>
      <c r="I51" s="28" t="s">
        <v>15</v>
      </c>
      <c r="J51" s="16"/>
      <c r="K51" s="28" t="s">
        <v>15</v>
      </c>
      <c r="L51" s="28" t="s">
        <v>15</v>
      </c>
    </row>
    <row r="52" spans="1:12" ht="125.1" customHeight="1">
      <c r="A52" s="26" t="s">
        <v>24</v>
      </c>
      <c r="B52" s="27" t="s">
        <v>86</v>
      </c>
      <c r="C52" s="27" t="s">
        <v>51</v>
      </c>
      <c r="D52" s="28">
        <f>E52+F52+G52+H52+I52+J52+K52+L52</f>
        <v>512375.69999999995</v>
      </c>
      <c r="E52" s="16">
        <v>0</v>
      </c>
      <c r="F52" s="16">
        <v>1023.8</v>
      </c>
      <c r="G52" s="16"/>
      <c r="H52" s="16">
        <f>1294.4+442690.8+17673.5</f>
        <v>461658.7</v>
      </c>
      <c r="I52" s="16"/>
      <c r="J52" s="16"/>
      <c r="K52" s="16">
        <f>7861.4+575.2</f>
        <v>8436.6</v>
      </c>
      <c r="L52" s="16">
        <f>1087+8508.6+3708.5+27205.7+746.8</f>
        <v>41256.600000000006</v>
      </c>
    </row>
    <row r="53" spans="1:12" ht="140.25" customHeight="1">
      <c r="A53" s="26" t="s">
        <v>20</v>
      </c>
      <c r="B53" s="27" t="s">
        <v>136</v>
      </c>
      <c r="C53" s="27" t="s">
        <v>51</v>
      </c>
      <c r="D53" s="28">
        <f>E53+F53+G53+H53+J53</f>
        <v>146627.42000000001</v>
      </c>
      <c r="E53" s="16"/>
      <c r="F53" s="16"/>
      <c r="G53" s="16"/>
      <c r="H53" s="16">
        <v>146627.42000000001</v>
      </c>
      <c r="I53" s="28" t="s">
        <v>15</v>
      </c>
      <c r="J53" s="16"/>
      <c r="K53" s="28" t="s">
        <v>15</v>
      </c>
      <c r="L53" s="28" t="s">
        <v>15</v>
      </c>
    </row>
    <row r="54" spans="1:12" ht="81" customHeight="1">
      <c r="A54" s="26" t="s">
        <v>21</v>
      </c>
      <c r="B54" s="27" t="s">
        <v>87</v>
      </c>
      <c r="C54" s="27" t="s">
        <v>51</v>
      </c>
      <c r="D54" s="28">
        <f>E54+F54+G54+H54+I54+J54+K54+L54</f>
        <v>395376.7</v>
      </c>
      <c r="E54" s="16"/>
      <c r="F54" s="16">
        <v>1023.8</v>
      </c>
      <c r="G54" s="16"/>
      <c r="H54" s="16">
        <f>1247.3+345247+9685.9</f>
        <v>356180.2</v>
      </c>
      <c r="I54" s="16"/>
      <c r="J54" s="16"/>
      <c r="K54" s="16">
        <f>7861.4+29.3</f>
        <v>7890.7</v>
      </c>
      <c r="L54" s="16">
        <f>1087+3423.5+3530.3+21643.8+597.4</f>
        <v>30282</v>
      </c>
    </row>
    <row r="55" spans="1:12" ht="147.75" customHeight="1">
      <c r="A55" s="26" t="s">
        <v>25</v>
      </c>
      <c r="B55" s="25" t="s">
        <v>88</v>
      </c>
      <c r="C55" s="26" t="s">
        <v>51</v>
      </c>
      <c r="D55" s="28">
        <f>E55+F55+G55+H55+I55+J55+K55+L55</f>
        <v>1331.6</v>
      </c>
      <c r="E55" s="16">
        <v>0</v>
      </c>
      <c r="F55" s="16"/>
      <c r="G55" s="16"/>
      <c r="H55" s="16">
        <v>1331.6</v>
      </c>
      <c r="I55" s="16"/>
      <c r="J55" s="16"/>
      <c r="K55" s="16">
        <v>0</v>
      </c>
      <c r="L55" s="16">
        <v>0</v>
      </c>
    </row>
    <row r="56" spans="1:12" ht="141.75" customHeight="1">
      <c r="A56" s="26" t="s">
        <v>22</v>
      </c>
      <c r="B56" s="25" t="s">
        <v>135</v>
      </c>
      <c r="C56" s="26" t="s">
        <v>51</v>
      </c>
      <c r="D56" s="28">
        <f>E56+F56+G56+H56+J56</f>
        <v>0</v>
      </c>
      <c r="E56" s="16">
        <v>0</v>
      </c>
      <c r="F56" s="16"/>
      <c r="G56" s="16"/>
      <c r="H56" s="16">
        <v>0</v>
      </c>
      <c r="I56" s="28" t="s">
        <v>15</v>
      </c>
      <c r="J56" s="16"/>
      <c r="K56" s="28" t="s">
        <v>15</v>
      </c>
      <c r="L56" s="28" t="s">
        <v>15</v>
      </c>
    </row>
    <row r="57" spans="1:12" ht="97.5" customHeight="1">
      <c r="A57" s="27" t="s">
        <v>26</v>
      </c>
      <c r="B57" s="27" t="s">
        <v>56</v>
      </c>
      <c r="C57" s="27" t="s">
        <v>16</v>
      </c>
      <c r="D57" s="28">
        <f>E57+F57+G57+H57+I57+J57+K57</f>
        <v>151</v>
      </c>
      <c r="E57" s="16">
        <v>1</v>
      </c>
      <c r="F57" s="16"/>
      <c r="G57" s="16"/>
      <c r="H57" s="16">
        <f>2+119+12</f>
        <v>133</v>
      </c>
      <c r="I57" s="16"/>
      <c r="J57" s="16"/>
      <c r="K57" s="16">
        <f>16+1</f>
        <v>17</v>
      </c>
      <c r="L57" s="16">
        <f>6+14+77+243</f>
        <v>340</v>
      </c>
    </row>
    <row r="58" spans="1:12" ht="140.25" customHeight="1">
      <c r="A58" s="27" t="s">
        <v>27</v>
      </c>
      <c r="B58" s="27" t="s">
        <v>134</v>
      </c>
      <c r="C58" s="27" t="s">
        <v>16</v>
      </c>
      <c r="D58" s="28">
        <f>E58+F58+G58+H58+J58</f>
        <v>36</v>
      </c>
      <c r="E58" s="16">
        <v>0</v>
      </c>
      <c r="F58" s="16"/>
      <c r="G58" s="16"/>
      <c r="H58" s="16">
        <v>36</v>
      </c>
      <c r="I58" s="28" t="s">
        <v>15</v>
      </c>
      <c r="J58" s="16"/>
      <c r="K58" s="28" t="s">
        <v>15</v>
      </c>
      <c r="L58" s="28" t="s">
        <v>15</v>
      </c>
    </row>
    <row r="59" spans="1:12" ht="107.25" customHeight="1">
      <c r="A59" s="27" t="s">
        <v>29</v>
      </c>
      <c r="B59" s="27" t="s">
        <v>89</v>
      </c>
      <c r="C59" s="27" t="s">
        <v>16</v>
      </c>
      <c r="D59" s="28">
        <f>E59+F59+G59+H59+I59+J59</f>
        <v>12</v>
      </c>
      <c r="E59" s="16">
        <v>0</v>
      </c>
      <c r="F59" s="16"/>
      <c r="G59" s="16"/>
      <c r="H59" s="16">
        <v>12</v>
      </c>
      <c r="I59" s="16"/>
      <c r="J59" s="16"/>
      <c r="K59" s="28" t="s">
        <v>15</v>
      </c>
      <c r="L59" s="28" t="s">
        <v>15</v>
      </c>
    </row>
    <row r="60" spans="1:12" ht="145.5" customHeight="1">
      <c r="A60" s="27" t="s">
        <v>30</v>
      </c>
      <c r="B60" s="27" t="s">
        <v>133</v>
      </c>
      <c r="C60" s="27" t="s">
        <v>16</v>
      </c>
      <c r="D60" s="28">
        <f>E60+F60+G60+H60+J60</f>
        <v>3</v>
      </c>
      <c r="E60" s="16">
        <v>0</v>
      </c>
      <c r="F60" s="16"/>
      <c r="G60" s="16"/>
      <c r="H60" s="16">
        <v>3</v>
      </c>
      <c r="I60" s="28" t="s">
        <v>15</v>
      </c>
      <c r="J60" s="16"/>
      <c r="K60" s="28" t="s">
        <v>15</v>
      </c>
      <c r="L60" s="28" t="s">
        <v>15</v>
      </c>
    </row>
    <row r="61" spans="1:12" ht="96.75" customHeight="1">
      <c r="A61" s="27" t="s">
        <v>44</v>
      </c>
      <c r="B61" s="27" t="s">
        <v>57</v>
      </c>
      <c r="C61" s="27" t="s">
        <v>16</v>
      </c>
      <c r="D61" s="28">
        <f>E61+F61+G61+H61+I61+J61+K61</f>
        <v>151</v>
      </c>
      <c r="E61" s="16">
        <v>1</v>
      </c>
      <c r="F61" s="16"/>
      <c r="G61" s="16"/>
      <c r="H61" s="16">
        <f>2+119+12</f>
        <v>133</v>
      </c>
      <c r="I61" s="16"/>
      <c r="J61" s="16"/>
      <c r="K61" s="28">
        <f>16+1</f>
        <v>17</v>
      </c>
      <c r="L61" s="16">
        <f>14+77+6+243+6</f>
        <v>346</v>
      </c>
    </row>
    <row r="62" spans="1:12" ht="133.5" customHeight="1">
      <c r="A62" s="27" t="s">
        <v>31</v>
      </c>
      <c r="B62" s="27" t="s">
        <v>129</v>
      </c>
      <c r="C62" s="27" t="s">
        <v>16</v>
      </c>
      <c r="D62" s="28">
        <f>E62+F62+G62+H62+J62</f>
        <v>36</v>
      </c>
      <c r="E62" s="16">
        <v>0</v>
      </c>
      <c r="F62" s="16"/>
      <c r="G62" s="16"/>
      <c r="H62" s="16">
        <v>36</v>
      </c>
      <c r="I62" s="28" t="s">
        <v>15</v>
      </c>
      <c r="J62" s="16"/>
      <c r="K62" s="28" t="s">
        <v>15</v>
      </c>
      <c r="L62" s="28" t="s">
        <v>15</v>
      </c>
    </row>
    <row r="63" spans="1:12" ht="58.5" customHeight="1">
      <c r="A63" s="27" t="s">
        <v>58</v>
      </c>
      <c r="B63" s="27" t="s">
        <v>90</v>
      </c>
      <c r="C63" s="27" t="s">
        <v>16</v>
      </c>
      <c r="D63" s="28">
        <f>E63+F63+G63+H63+I63+J63</f>
        <v>13</v>
      </c>
      <c r="E63" s="16">
        <v>1</v>
      </c>
      <c r="F63" s="16"/>
      <c r="G63" s="16"/>
      <c r="H63" s="16">
        <f>1+11</f>
        <v>12</v>
      </c>
      <c r="I63" s="16"/>
      <c r="J63" s="16"/>
      <c r="K63" s="28" t="s">
        <v>15</v>
      </c>
      <c r="L63" s="28" t="s">
        <v>15</v>
      </c>
    </row>
    <row r="64" spans="1:12" ht="70.5" customHeight="1">
      <c r="A64" s="27" t="s">
        <v>59</v>
      </c>
      <c r="B64" s="27" t="s">
        <v>91</v>
      </c>
      <c r="C64" s="27" t="s">
        <v>16</v>
      </c>
      <c r="D64" s="28">
        <f>E64+F64+G64+H64+I64+J64</f>
        <v>3</v>
      </c>
      <c r="E64" s="16">
        <v>0</v>
      </c>
      <c r="F64" s="16"/>
      <c r="G64" s="16"/>
      <c r="H64" s="16">
        <v>3</v>
      </c>
      <c r="I64" s="16"/>
      <c r="J64" s="16"/>
      <c r="K64" s="28" t="s">
        <v>15</v>
      </c>
      <c r="L64" s="28" t="s">
        <v>15</v>
      </c>
    </row>
    <row r="65" spans="1:12" ht="124.5" customHeight="1">
      <c r="A65" s="27" t="s">
        <v>45</v>
      </c>
      <c r="B65" s="27" t="s">
        <v>60</v>
      </c>
      <c r="C65" s="27" t="s">
        <v>19</v>
      </c>
      <c r="D65" s="28">
        <f>E65+F65+G65+H65+I65+J65+K65</f>
        <v>471119.1</v>
      </c>
      <c r="E65" s="16">
        <v>0</v>
      </c>
      <c r="F65" s="16">
        <v>1023.8</v>
      </c>
      <c r="G65" s="16"/>
      <c r="H65" s="16">
        <f>1294.4+442690.8+17673.5</f>
        <v>461658.7</v>
      </c>
      <c r="I65" s="16"/>
      <c r="J65" s="16"/>
      <c r="K65" s="16">
        <f>7861.4+575.2</f>
        <v>8436.6</v>
      </c>
      <c r="L65" s="16">
        <f>1087+8508.6+3708.5+27205.7+746.8</f>
        <v>41256.600000000006</v>
      </c>
    </row>
    <row r="66" spans="1:12" ht="123.75" customHeight="1">
      <c r="A66" s="27" t="s">
        <v>32</v>
      </c>
      <c r="B66" s="27" t="s">
        <v>130</v>
      </c>
      <c r="C66" s="27" t="s">
        <v>19</v>
      </c>
      <c r="D66" s="28">
        <f>E66+F66+G66+H66+J66</f>
        <v>114519.21</v>
      </c>
      <c r="E66" s="16">
        <v>0</v>
      </c>
      <c r="F66" s="16"/>
      <c r="G66" s="16"/>
      <c r="H66" s="16">
        <v>114519.21</v>
      </c>
      <c r="I66" s="28" t="s">
        <v>15</v>
      </c>
      <c r="J66" s="16"/>
      <c r="K66" s="28" t="s">
        <v>15</v>
      </c>
      <c r="L66" s="28" t="s">
        <v>15</v>
      </c>
    </row>
    <row r="67" spans="1:12" ht="138" customHeight="1">
      <c r="A67" s="27" t="s">
        <v>33</v>
      </c>
      <c r="B67" s="27" t="s">
        <v>92</v>
      </c>
      <c r="C67" s="27" t="s">
        <v>19</v>
      </c>
      <c r="D67" s="28">
        <f>E67+F67+G67+H67+I67+J67</f>
        <v>29258.76</v>
      </c>
      <c r="E67" s="16">
        <v>0</v>
      </c>
      <c r="F67" s="16"/>
      <c r="G67" s="16"/>
      <c r="H67" s="16">
        <v>29258.76</v>
      </c>
      <c r="I67" s="16"/>
      <c r="J67" s="16"/>
      <c r="K67" s="28" t="s">
        <v>15</v>
      </c>
      <c r="L67" s="28" t="s">
        <v>15</v>
      </c>
    </row>
    <row r="68" spans="1:12" ht="110.25" customHeight="1">
      <c r="A68" s="27" t="s">
        <v>34</v>
      </c>
      <c r="B68" s="27" t="s">
        <v>131</v>
      </c>
      <c r="C68" s="27" t="s">
        <v>19</v>
      </c>
      <c r="D68" s="28">
        <f>E68+F68+G68+H68+J68</f>
        <v>18199.2</v>
      </c>
      <c r="E68" s="16">
        <v>0</v>
      </c>
      <c r="F68" s="16"/>
      <c r="G68" s="16"/>
      <c r="H68" s="16">
        <v>18199.2</v>
      </c>
      <c r="I68" s="28" t="s">
        <v>15</v>
      </c>
      <c r="J68" s="16"/>
      <c r="K68" s="28" t="s">
        <v>15</v>
      </c>
      <c r="L68" s="28" t="s">
        <v>15</v>
      </c>
    </row>
    <row r="69" spans="1:12" ht="125.1" customHeight="1">
      <c r="A69" s="27" t="s">
        <v>46</v>
      </c>
      <c r="B69" s="27" t="s">
        <v>61</v>
      </c>
      <c r="C69" s="27" t="s">
        <v>19</v>
      </c>
      <c r="D69" s="28">
        <f>E69+F69+G69+H69+I69+J69+K69+L69</f>
        <v>496806.6</v>
      </c>
      <c r="E69" s="16">
        <v>0</v>
      </c>
      <c r="F69" s="16">
        <v>1023.8</v>
      </c>
      <c r="G69" s="16"/>
      <c r="H69" s="16">
        <f>1294.4+427121.7+17673.5</f>
        <v>446089.60000000003</v>
      </c>
      <c r="I69" s="16"/>
      <c r="J69" s="16"/>
      <c r="K69" s="28">
        <f>7861.4+575.2</f>
        <v>8436.6</v>
      </c>
      <c r="L69" s="28">
        <f>1087+8508.6+3708.5+27205.7+746.8</f>
        <v>41256.600000000006</v>
      </c>
    </row>
    <row r="70" spans="1:12" ht="64.5" customHeight="1">
      <c r="A70" s="27" t="s">
        <v>35</v>
      </c>
      <c r="B70" s="27" t="s">
        <v>93</v>
      </c>
      <c r="C70" s="27" t="s">
        <v>19</v>
      </c>
      <c r="D70" s="28">
        <f>E70+F70+G70+H70+I70+J70+K70+L70</f>
        <v>397900.3</v>
      </c>
      <c r="E70" s="16">
        <v>0</v>
      </c>
      <c r="F70" s="16">
        <v>1023.8</v>
      </c>
      <c r="G70" s="16"/>
      <c r="H70" s="16">
        <f>1247.3+347770.6+9685.9</f>
        <v>358703.8</v>
      </c>
      <c r="I70" s="16"/>
      <c r="J70" s="16"/>
      <c r="K70" s="28">
        <f>7861.4+29.3</f>
        <v>7890.7</v>
      </c>
      <c r="L70" s="28">
        <f>1087+3423.5+3530.3+21643.8+597.4</f>
        <v>30282</v>
      </c>
    </row>
    <row r="71" spans="1:12" ht="86.25" customHeight="1">
      <c r="A71" s="27" t="s">
        <v>47</v>
      </c>
      <c r="B71" s="27" t="s">
        <v>94</v>
      </c>
      <c r="C71" s="27" t="s">
        <v>19</v>
      </c>
      <c r="D71" s="28">
        <f>E71+F71+G71+H71+I71+J71</f>
        <v>171221.4</v>
      </c>
      <c r="E71" s="16">
        <v>0</v>
      </c>
      <c r="F71" s="16">
        <v>1023.8</v>
      </c>
      <c r="G71" s="16"/>
      <c r="H71" s="16">
        <f>463.5+169734.1</f>
        <v>170197.6</v>
      </c>
      <c r="I71" s="16"/>
      <c r="J71" s="16"/>
      <c r="K71" s="28" t="s">
        <v>15</v>
      </c>
      <c r="L71" s="28" t="s">
        <v>15</v>
      </c>
    </row>
    <row r="72" spans="1:12" ht="96" customHeight="1">
      <c r="A72" s="27" t="s">
        <v>48</v>
      </c>
      <c r="B72" s="27" t="s">
        <v>95</v>
      </c>
      <c r="C72" s="27" t="s">
        <v>19</v>
      </c>
      <c r="D72" s="28">
        <f>E72+F72+G72+H72+I72+J72</f>
        <v>29258.76</v>
      </c>
      <c r="E72" s="16">
        <v>0</v>
      </c>
      <c r="F72" s="16"/>
      <c r="G72" s="16"/>
      <c r="H72" s="16">
        <v>29258.76</v>
      </c>
      <c r="I72" s="16"/>
      <c r="J72" s="16"/>
      <c r="K72" s="28" t="s">
        <v>15</v>
      </c>
      <c r="L72" s="28" t="s">
        <v>15</v>
      </c>
    </row>
    <row r="73" spans="1:12" ht="111" customHeight="1">
      <c r="A73" s="27" t="s">
        <v>49</v>
      </c>
      <c r="B73" s="27" t="s">
        <v>96</v>
      </c>
      <c r="C73" s="27" t="s">
        <v>16</v>
      </c>
      <c r="D73" s="28">
        <f>E73+F73+G73+H73+I73+J73+K73+L73</f>
        <v>485</v>
      </c>
      <c r="E73" s="16">
        <v>1</v>
      </c>
      <c r="F73" s="16"/>
      <c r="G73" s="16"/>
      <c r="H73" s="16">
        <f>2+107+12</f>
        <v>121</v>
      </c>
      <c r="I73" s="16"/>
      <c r="J73" s="16"/>
      <c r="K73" s="16">
        <f>16+1</f>
        <v>17</v>
      </c>
      <c r="L73" s="16">
        <f>6+77+14+243+6</f>
        <v>346</v>
      </c>
    </row>
    <row r="74" spans="1:12" ht="132" customHeight="1">
      <c r="A74" s="27" t="s">
        <v>36</v>
      </c>
      <c r="B74" s="27" t="s">
        <v>132</v>
      </c>
      <c r="C74" s="27" t="s">
        <v>16</v>
      </c>
      <c r="D74" s="28">
        <f>E74+F74+G74+H74+J74</f>
        <v>33</v>
      </c>
      <c r="E74" s="16">
        <v>0</v>
      </c>
      <c r="F74" s="16"/>
      <c r="G74" s="16"/>
      <c r="H74" s="16">
        <v>33</v>
      </c>
      <c r="I74" s="28" t="s">
        <v>15</v>
      </c>
      <c r="J74" s="16"/>
      <c r="K74" s="28" t="s">
        <v>15</v>
      </c>
      <c r="L74" s="28" t="s">
        <v>15</v>
      </c>
    </row>
    <row r="75" spans="1:12" ht="116.25" customHeight="1">
      <c r="A75" s="27" t="s">
        <v>37</v>
      </c>
      <c r="B75" s="27" t="s">
        <v>121</v>
      </c>
      <c r="C75" s="27" t="s">
        <v>19</v>
      </c>
      <c r="D75" s="28">
        <f>E75+F75+G75+H75+I75+J75+K75+L75</f>
        <v>442336.90999999992</v>
      </c>
      <c r="E75" s="16">
        <v>997.5</v>
      </c>
      <c r="F75" s="16"/>
      <c r="G75" s="16"/>
      <c r="H75" s="16">
        <f>1047.5+377647.41+12951.3</f>
        <v>391646.20999999996</v>
      </c>
      <c r="I75" s="16"/>
      <c r="J75" s="16"/>
      <c r="K75" s="16">
        <f>7861.4+575.2</f>
        <v>8436.6</v>
      </c>
      <c r="L75" s="16">
        <f>1087+8508.6+3708.5+27205.7+746.8</f>
        <v>41256.600000000006</v>
      </c>
    </row>
    <row r="76" spans="1:12" ht="39.75" hidden="1" customHeight="1" thickBot="1">
      <c r="A76" s="13"/>
      <c r="B76" s="6"/>
      <c r="C76" s="6"/>
      <c r="D76" s="6"/>
      <c r="E76" s="7"/>
      <c r="F76" s="7"/>
      <c r="G76" s="8"/>
      <c r="H76" s="8"/>
      <c r="I76" s="8"/>
      <c r="J76" s="8"/>
      <c r="K76" s="8"/>
      <c r="L76" s="8"/>
    </row>
    <row r="77" spans="1:12" ht="1.5" customHeight="1">
      <c r="A77" s="15" t="s">
        <v>43</v>
      </c>
      <c r="B77" s="78" t="s">
        <v>54</v>
      </c>
      <c r="C77" s="78"/>
      <c r="D77" s="78"/>
      <c r="E77" s="78" t="s">
        <v>55</v>
      </c>
      <c r="F77" s="78"/>
      <c r="G77" s="78"/>
      <c r="H77" s="8"/>
      <c r="I77" s="8"/>
      <c r="J77" s="9"/>
      <c r="K77" s="9"/>
      <c r="L77" s="9"/>
    </row>
    <row r="78" spans="1:12" ht="54.75" customHeight="1">
      <c r="A78" s="10"/>
      <c r="B78" s="69" t="s">
        <v>97</v>
      </c>
      <c r="C78" s="70"/>
      <c r="D78" s="70"/>
      <c r="E78" s="70"/>
      <c r="F78" s="70"/>
      <c r="G78" s="70"/>
      <c r="H78" s="70"/>
      <c r="I78" s="70"/>
      <c r="J78" s="11"/>
      <c r="K78" s="11"/>
      <c r="L78" s="11"/>
    </row>
    <row r="79" spans="1:12" ht="61.5" customHeight="1">
      <c r="A79" s="12"/>
      <c r="B79" s="71" t="s">
        <v>100</v>
      </c>
      <c r="C79" s="71"/>
      <c r="D79" s="71"/>
      <c r="E79" s="71"/>
      <c r="F79" s="71"/>
      <c r="G79" s="71"/>
      <c r="H79" s="71"/>
      <c r="I79" s="72"/>
      <c r="J79" s="11"/>
      <c r="K79" s="11"/>
      <c r="L79" s="11"/>
    </row>
    <row r="80" spans="1:12" ht="84.75" customHeight="1">
      <c r="A80" s="12" t="s">
        <v>50</v>
      </c>
      <c r="B80" s="50" t="s">
        <v>62</v>
      </c>
      <c r="C80" s="79"/>
      <c r="D80" s="79"/>
      <c r="E80" s="50" t="s">
        <v>52</v>
      </c>
      <c r="F80" s="50"/>
      <c r="G80" s="50"/>
      <c r="H80" s="50"/>
      <c r="I80" s="50"/>
      <c r="J80" s="11"/>
      <c r="K80" s="11"/>
      <c r="L80" s="11"/>
    </row>
    <row r="81" spans="1:12">
      <c r="A81" s="12" t="s">
        <v>42</v>
      </c>
      <c r="B81" s="79">
        <v>2</v>
      </c>
      <c r="C81" s="79"/>
      <c r="D81" s="79"/>
      <c r="E81" s="79">
        <v>3</v>
      </c>
      <c r="F81" s="79"/>
      <c r="G81" s="79"/>
      <c r="H81" s="79"/>
      <c r="I81" s="79"/>
      <c r="J81" s="11"/>
      <c r="K81" s="11"/>
      <c r="L81" s="11"/>
    </row>
    <row r="82" spans="1:12" ht="205.5" customHeight="1">
      <c r="A82" s="12" t="s">
        <v>42</v>
      </c>
      <c r="B82" s="81" t="s">
        <v>108</v>
      </c>
      <c r="C82" s="82"/>
      <c r="D82" s="83"/>
      <c r="E82" s="80" t="s">
        <v>98</v>
      </c>
      <c r="F82" s="80"/>
      <c r="G82" s="80"/>
      <c r="H82" s="80"/>
      <c r="I82" s="80"/>
      <c r="J82" s="11"/>
      <c r="K82" s="11"/>
      <c r="L82" s="11"/>
    </row>
    <row r="83" spans="1:12" ht="18.75" customHeight="1">
      <c r="A83" s="65"/>
      <c r="B83" s="73" t="s">
        <v>99</v>
      </c>
      <c r="C83" s="74"/>
      <c r="D83" s="74"/>
      <c r="E83" s="74"/>
      <c r="F83" s="74"/>
      <c r="G83" s="74"/>
      <c r="H83" s="74"/>
      <c r="I83" s="74"/>
      <c r="J83" s="11"/>
      <c r="K83" s="11"/>
      <c r="L83" s="11"/>
    </row>
    <row r="84" spans="1:12" ht="21.75" customHeight="1">
      <c r="A84" s="66"/>
      <c r="B84" s="75"/>
      <c r="C84" s="76"/>
      <c r="D84" s="76"/>
      <c r="E84" s="77"/>
      <c r="F84" s="77"/>
      <c r="G84" s="77"/>
      <c r="H84" s="77"/>
      <c r="I84" s="77"/>
      <c r="J84" s="11"/>
      <c r="K84" s="11"/>
      <c r="L84" s="11"/>
    </row>
    <row r="85" spans="1:12" ht="35.25" customHeight="1">
      <c r="A85" s="12" t="s">
        <v>50</v>
      </c>
      <c r="B85" s="50" t="s">
        <v>54</v>
      </c>
      <c r="C85" s="50"/>
      <c r="D85" s="50"/>
      <c r="E85" s="50" t="s">
        <v>55</v>
      </c>
      <c r="F85" s="50"/>
      <c r="G85" s="50"/>
      <c r="H85" s="50"/>
      <c r="I85" s="50"/>
      <c r="J85" s="79" t="s">
        <v>107</v>
      </c>
      <c r="K85" s="79"/>
      <c r="L85" s="11"/>
    </row>
    <row r="86" spans="1:12" ht="95.25" customHeight="1">
      <c r="A86" s="10" t="s">
        <v>42</v>
      </c>
      <c r="B86" s="84" t="s">
        <v>102</v>
      </c>
      <c r="C86" s="85"/>
      <c r="D86" s="86"/>
      <c r="E86" s="50" t="s">
        <v>103</v>
      </c>
      <c r="F86" s="50"/>
      <c r="G86" s="50"/>
      <c r="H86" s="50"/>
      <c r="I86" s="50"/>
      <c r="J86" s="51" t="s">
        <v>104</v>
      </c>
      <c r="K86" s="90"/>
      <c r="L86" s="11"/>
    </row>
    <row r="87" spans="1:12" ht="138" customHeight="1">
      <c r="A87" s="10" t="s">
        <v>23</v>
      </c>
      <c r="B87" s="50" t="s">
        <v>105</v>
      </c>
      <c r="C87" s="50"/>
      <c r="D87" s="50"/>
      <c r="E87" s="50" t="s">
        <v>106</v>
      </c>
      <c r="F87" s="50"/>
      <c r="G87" s="50"/>
      <c r="H87" s="50"/>
      <c r="I87" s="50"/>
      <c r="J87" s="90" t="s">
        <v>104</v>
      </c>
      <c r="K87" s="52"/>
      <c r="L87" s="11"/>
    </row>
    <row r="88" spans="1:12" ht="186.75" customHeight="1">
      <c r="A88" s="87">
        <v>3</v>
      </c>
      <c r="B88" s="58" t="s">
        <v>122</v>
      </c>
      <c r="C88" s="58"/>
      <c r="D88" s="58"/>
      <c r="E88" s="50" t="s">
        <v>123</v>
      </c>
      <c r="F88" s="50"/>
      <c r="G88" s="50"/>
      <c r="H88" s="50"/>
      <c r="I88" s="50"/>
      <c r="J88" s="51" t="s">
        <v>104</v>
      </c>
      <c r="K88" s="52"/>
    </row>
    <row r="89" spans="1:12" ht="15.75" hidden="1" customHeight="1">
      <c r="A89" s="88"/>
      <c r="B89" s="29"/>
      <c r="C89" s="29"/>
      <c r="D89" s="29"/>
      <c r="E89" s="30"/>
      <c r="F89" s="30"/>
      <c r="G89" s="30"/>
      <c r="H89" s="30"/>
      <c r="I89" s="30"/>
      <c r="J89" s="31"/>
      <c r="K89" s="31"/>
    </row>
    <row r="90" spans="1:12" ht="15.75" hidden="1" customHeight="1">
      <c r="A90" s="88"/>
      <c r="B90" s="29"/>
      <c r="C90" s="29"/>
      <c r="D90" s="29"/>
      <c r="E90" s="30"/>
      <c r="F90" s="30"/>
      <c r="G90" s="30"/>
      <c r="H90" s="30"/>
      <c r="I90" s="30"/>
      <c r="J90" s="31"/>
      <c r="K90" s="31"/>
    </row>
    <row r="91" spans="1:12" ht="15.75" hidden="1" customHeight="1">
      <c r="A91" s="88"/>
      <c r="B91" s="29"/>
      <c r="C91" s="29"/>
      <c r="D91" s="29"/>
      <c r="E91" s="30"/>
      <c r="F91" s="30"/>
      <c r="G91" s="30"/>
      <c r="H91" s="30"/>
      <c r="I91" s="30"/>
      <c r="J91" s="31"/>
      <c r="K91" s="31"/>
    </row>
    <row r="92" spans="1:12" ht="15.75" hidden="1" customHeight="1">
      <c r="A92" s="88"/>
      <c r="B92" s="29"/>
      <c r="C92" s="29"/>
      <c r="D92" s="29"/>
      <c r="E92" s="30"/>
      <c r="F92" s="30"/>
      <c r="G92" s="30"/>
      <c r="H92" s="30"/>
      <c r="I92" s="30"/>
      <c r="J92" s="31"/>
      <c r="K92" s="31"/>
    </row>
    <row r="93" spans="1:12" ht="15.75" hidden="1" customHeight="1">
      <c r="A93" s="89"/>
      <c r="B93" s="29"/>
      <c r="C93" s="29"/>
      <c r="D93" s="29"/>
      <c r="E93" s="30"/>
      <c r="F93" s="30"/>
      <c r="G93" s="30"/>
      <c r="H93" s="30"/>
      <c r="I93" s="30"/>
      <c r="J93" s="31"/>
      <c r="K93" s="31"/>
    </row>
    <row r="94" spans="1:12" ht="82.5" customHeight="1">
      <c r="A94" s="10" t="s">
        <v>25</v>
      </c>
      <c r="B94" s="50" t="s">
        <v>124</v>
      </c>
      <c r="C94" s="50"/>
      <c r="D94" s="50"/>
      <c r="E94" s="50" t="s">
        <v>125</v>
      </c>
      <c r="F94" s="50"/>
      <c r="G94" s="50"/>
      <c r="H94" s="50"/>
      <c r="I94" s="50"/>
      <c r="J94" s="51" t="s">
        <v>104</v>
      </c>
      <c r="K94" s="52"/>
    </row>
    <row r="95" spans="1:12" ht="156" customHeight="1">
      <c r="A95" s="10" t="s">
        <v>26</v>
      </c>
      <c r="B95" s="50" t="s">
        <v>126</v>
      </c>
      <c r="C95" s="50"/>
      <c r="D95" s="50"/>
      <c r="E95" s="50" t="s">
        <v>127</v>
      </c>
      <c r="F95" s="50"/>
      <c r="G95" s="50"/>
      <c r="H95" s="50"/>
      <c r="I95" s="50"/>
      <c r="J95" s="51" t="s">
        <v>104</v>
      </c>
      <c r="K95" s="51"/>
    </row>
  </sheetData>
  <mergeCells count="63">
    <mergeCell ref="A88:A93"/>
    <mergeCell ref="J85:K85"/>
    <mergeCell ref="J86:K86"/>
    <mergeCell ref="J87:K87"/>
    <mergeCell ref="E87:I87"/>
    <mergeCell ref="E80:I80"/>
    <mergeCell ref="E81:I81"/>
    <mergeCell ref="E82:I82"/>
    <mergeCell ref="B87:D87"/>
    <mergeCell ref="B82:D82"/>
    <mergeCell ref="B80:D80"/>
    <mergeCell ref="B81:D81"/>
    <mergeCell ref="B85:D85"/>
    <mergeCell ref="B86:D86"/>
    <mergeCell ref="E86:I86"/>
    <mergeCell ref="E85:I85"/>
    <mergeCell ref="A83:A84"/>
    <mergeCell ref="I8:I10"/>
    <mergeCell ref="B43:B46"/>
    <mergeCell ref="C43:C46"/>
    <mergeCell ref="D43:D46"/>
    <mergeCell ref="A6:A10"/>
    <mergeCell ref="A43:A46"/>
    <mergeCell ref="B6:B10"/>
    <mergeCell ref="C6:C10"/>
    <mergeCell ref="D6:D10"/>
    <mergeCell ref="H45:H46"/>
    <mergeCell ref="B78:I78"/>
    <mergeCell ref="B79:I79"/>
    <mergeCell ref="B83:I84"/>
    <mergeCell ref="B77:D77"/>
    <mergeCell ref="E77:G77"/>
    <mergeCell ref="B42:L42"/>
    <mergeCell ref="I45:I46"/>
    <mergeCell ref="J45:J46"/>
    <mergeCell ref="E6:L6"/>
    <mergeCell ref="K7:L8"/>
    <mergeCell ref="E8:G8"/>
    <mergeCell ref="H8:H10"/>
    <mergeCell ref="E7:J7"/>
    <mergeCell ref="L9:L10"/>
    <mergeCell ref="B2:L2"/>
    <mergeCell ref="C5:L5"/>
    <mergeCell ref="K9:K10"/>
    <mergeCell ref="C4:J4"/>
    <mergeCell ref="B88:D88"/>
    <mergeCell ref="E88:I88"/>
    <mergeCell ref="J88:K88"/>
    <mergeCell ref="E43:L43"/>
    <mergeCell ref="E44:J44"/>
    <mergeCell ref="K44:L45"/>
    <mergeCell ref="E45:G45"/>
    <mergeCell ref="J8:J10"/>
    <mergeCell ref="E9:E10"/>
    <mergeCell ref="F9:F10"/>
    <mergeCell ref="G9:G10"/>
    <mergeCell ref="A26:L26"/>
    <mergeCell ref="B94:D94"/>
    <mergeCell ref="E94:I94"/>
    <mergeCell ref="J94:K94"/>
    <mergeCell ref="J95:K95"/>
    <mergeCell ref="B95:D95"/>
    <mergeCell ref="E95:I95"/>
  </mergeCells>
  <hyperlinks>
    <hyperlink ref="J86" r:id="rId1"/>
    <hyperlink ref="J87" r:id="rId2"/>
    <hyperlink ref="J88" r:id="rId3"/>
    <hyperlink ref="J94" r:id="rId4"/>
    <hyperlink ref="J95" r:id="rId5"/>
  </hyperlinks>
  <pageMargins left="0.25" right="0.25" top="0.75" bottom="0.75" header="0.3" footer="0.3"/>
  <pageSetup paperSize="9" scale="66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2020-01-24T05:35:14Z</dcterms:modified>
</cp:coreProperties>
</file>